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784A8B95-1FF3-46A6-904C-CF109EBF5966}" xr6:coauthVersionLast="45" xr6:coauthVersionMax="45" xr10:uidLastSave="{00000000-0000-0000-0000-000000000000}"/>
  <bookViews>
    <workbookView xWindow="15" yWindow="0" windowWidth="20475" windowHeight="10800" activeTab="1" xr2:uid="{00000000-000D-0000-FFFF-FFFF00000000}"/>
  </bookViews>
  <sheets>
    <sheet name="BHS INGGRIS II" sheetId="1" r:id="rId1"/>
    <sheet name="Sheet1" sheetId="2" r:id="rId2"/>
  </sheets>
  <definedNames>
    <definedName name="_xlnm._FilterDatabase" localSheetId="0" hidden="1">'BHS INGGRIS II'!$A$13:$Q$32</definedName>
    <definedName name="_xlnm.Print_Titles" localSheetId="0">'BHS INGGRIS II'!$11:$13</definedName>
  </definedNames>
  <calcPr calcId="191029"/>
</workbook>
</file>

<file path=xl/calcChain.xml><?xml version="1.0" encoding="utf-8"?>
<calcChain xmlns="http://schemas.openxmlformats.org/spreadsheetml/2006/main">
  <c r="M13" i="1" l="1"/>
  <c r="Q32" i="1" s="1"/>
  <c r="L32" i="1" s="1"/>
  <c r="M32" i="1" s="1"/>
  <c r="N32" i="1" s="1"/>
  <c r="Q14" i="1" l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Q23" i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Q28" i="1"/>
  <c r="L28" i="1" s="1"/>
  <c r="M28" i="1" s="1"/>
  <c r="N28" i="1" s="1"/>
  <c r="Q29" i="1"/>
  <c r="L29" i="1" s="1"/>
  <c r="M29" i="1" s="1"/>
  <c r="N29" i="1" s="1"/>
  <c r="Q30" i="1"/>
  <c r="L30" i="1" s="1"/>
  <c r="M30" i="1" s="1"/>
  <c r="N30" i="1" s="1"/>
  <c r="Q31" i="1"/>
  <c r="L31" i="1" s="1"/>
  <c r="M31" i="1" s="1"/>
  <c r="N31" i="1" s="1"/>
  <c r="E39" i="1" l="1"/>
  <c r="F39" i="1" s="1"/>
  <c r="E38" i="1"/>
  <c r="F38" i="1" s="1"/>
  <c r="E37" i="1"/>
  <c r="F37" i="1" s="1"/>
  <c r="E36" i="1"/>
  <c r="F36" i="1" s="1"/>
  <c r="E35" i="1"/>
  <c r="F35" i="1" s="1"/>
  <c r="E34" i="1"/>
  <c r="E40" i="1"/>
  <c r="F40" i="1" s="1"/>
  <c r="F34" i="1" l="1"/>
  <c r="E41" i="1"/>
  <c r="F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<sst xmlns="http://schemas.openxmlformats.org/spreadsheetml/2006/main" count="140" uniqueCount="102">
  <si>
    <t>DAFTAR NILAI MAHASISWA</t>
  </si>
  <si>
    <t>Tahun Ajaran</t>
  </si>
  <si>
    <t>:</t>
  </si>
  <si>
    <t>Semester</t>
  </si>
  <si>
    <t>Jenjang Studi</t>
  </si>
  <si>
    <t>S1</t>
  </si>
  <si>
    <t>Program Studi</t>
  </si>
  <si>
    <t>PENDIDIKAN GURU MI</t>
  </si>
  <si>
    <t>Kelas Kuliah</t>
  </si>
  <si>
    <t>01</t>
  </si>
  <si>
    <t>Kode MK</t>
  </si>
  <si>
    <t>FAI005</t>
  </si>
  <si>
    <t>Mata Kuliah</t>
  </si>
  <si>
    <t>BAHASA INGGRIS II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</si>
  <si>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</si>
  <si>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</si>
  <si>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</si>
  <si>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</si>
  <si>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</si>
  <si>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</si>
  <si>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</si>
  <si>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</si>
  <si>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</si>
  <si>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</si>
  <si>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</si>
  <si>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</si>
  <si>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</si>
  <si>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</si>
  <si>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</si>
  <si>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</si>
  <si>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</si>
  <si>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</si>
  <si>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</si>
  <si>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</si>
  <si>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</si>
  <si>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>ALIA YUNISARI</t>
  </si>
  <si>
    <t xml:space="preserve"> </t>
  </si>
  <si>
    <t>2</t>
  </si>
  <si>
    <t>3</t>
  </si>
  <si>
    <t>APRILIA EKA NURJANAH</t>
  </si>
  <si>
    <t>4</t>
  </si>
  <si>
    <t>BUNGA YULIA MARIFAH</t>
  </si>
  <si>
    <t>5</t>
  </si>
  <si>
    <t>FIRMANSYAH</t>
  </si>
  <si>
    <t>6</t>
  </si>
  <si>
    <t>ISNA DEAYANTI SAPUTRI</t>
  </si>
  <si>
    <t>7</t>
  </si>
  <si>
    <t>KHOIRUNISA NUR AZIZAH ARROH</t>
  </si>
  <si>
    <t>8</t>
  </si>
  <si>
    <t>MUHAMMAD SYAIFUL HIDAYAT</t>
  </si>
  <si>
    <t>9</t>
  </si>
  <si>
    <t>MUHIDIN HAMA LEWODONGO</t>
  </si>
  <si>
    <t>10</t>
  </si>
  <si>
    <t>MUYA MARIFATU NASIKHAH</t>
  </si>
  <si>
    <t>11</t>
  </si>
  <si>
    <t>12</t>
  </si>
  <si>
    <t>NIKEN MAHARANI</t>
  </si>
  <si>
    <t>13</t>
  </si>
  <si>
    <t>RIDWAN FEBRY NURYAPRATAMA</t>
  </si>
  <si>
    <t>14</t>
  </si>
  <si>
    <t>RYZZQAF NURANGGA AHMAD</t>
  </si>
  <si>
    <t>15</t>
  </si>
  <si>
    <t>SITI AISYAH MAELASARI</t>
  </si>
  <si>
    <t>16</t>
  </si>
  <si>
    <t>SOFIANI ROSANTI</t>
  </si>
  <si>
    <t>17</t>
  </si>
  <si>
    <t>TAUFIK ABDUL RAHMAN</t>
  </si>
  <si>
    <t>18</t>
  </si>
  <si>
    <t>TRIO ANDIKA SHAFARUDIN</t>
  </si>
  <si>
    <t>19</t>
  </si>
  <si>
    <t>ULFI MUYASAROTUL HUSNIYAH</t>
  </si>
  <si>
    <t>NILAI</t>
  </si>
  <si>
    <t>JMH</t>
  </si>
  <si>
    <t>%</t>
  </si>
  <si>
    <t>A</t>
  </si>
  <si>
    <t>YOGYAKARTA, 28 JANUARI 2024</t>
  </si>
  <si>
    <t>AB</t>
  </si>
  <si>
    <t>DOSEN PENGAMPU</t>
  </si>
  <si>
    <t>B</t>
  </si>
  <si>
    <t>BC</t>
  </si>
  <si>
    <t>C</t>
  </si>
  <si>
    <t>D</t>
  </si>
  <si>
    <t>ESTHI NAWANGSASI, S.Pd., MA</t>
  </si>
  <si>
    <t>E</t>
  </si>
  <si>
    <t>Jumlah</t>
  </si>
  <si>
    <t>2023/2024 - Genap</t>
  </si>
  <si>
    <t>NGALIMATUN SHOLIKHAH (no UTS)</t>
  </si>
  <si>
    <t>AMAN (no UTS)</t>
  </si>
  <si>
    <t xml:space="preserve">No </t>
  </si>
  <si>
    <t xml:space="preserve">Nama </t>
  </si>
  <si>
    <t>Presensi</t>
  </si>
  <si>
    <t>Keterangan</t>
  </si>
  <si>
    <t>Mengulang semester genap</t>
  </si>
  <si>
    <t>AMAN</t>
  </si>
  <si>
    <t>√</t>
  </si>
  <si>
    <t>susulan UAS</t>
  </si>
  <si>
    <t>susulan UTS</t>
  </si>
  <si>
    <t>NGALIMATUN SHOLIKHAH</t>
  </si>
  <si>
    <t>Remedial UAS</t>
  </si>
  <si>
    <t xml:space="preserve">Data mahasiswa yang melaksanakan susulan UTS, UAS dan remedial </t>
  </si>
  <si>
    <t xml:space="preserve">tidak ikut remedial </t>
  </si>
  <si>
    <t>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</si>
</sst>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80"/>
      <name val="Arial"/>
      <family val="2"/>
    </font>
    <font>
      <sz val="10"/>
      <color theme="1"/>
      <name val="Arial"/>
      <family val="2"/>
    </font>
    <font>
      <b/>
      <sz val="14"/>
      <color rgb="FF00008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quotePrefix="1" applyFont="1" applyFill="1"/>
    <xf numFmtId="0" fontId="7" fillId="0" borderId="0" xfId="0" applyFont="1" applyFill="1"/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0" fontId="12" fillId="0" borderId="0" xfId="0" applyFont="1"/>
    <xf numFmtId="0" fontId="10" fillId="0" borderId="18" xfId="0" quotePrefix="1" applyFont="1" applyFill="1" applyBorder="1" applyAlignment="1">
      <alignment horizontal="center"/>
    </xf>
    <xf numFmtId="0" fontId="19" fillId="0" borderId="6" xfId="0" applyFont="1" applyBorder="1" applyAlignment="1">
      <alignment horizontal="center" wrapText="1"/>
    </xf>
    <xf numFmtId="0" fontId="10" fillId="0" borderId="0" xfId="0" applyFont="1" applyFill="1"/>
    <xf numFmtId="0" fontId="19" fillId="0" borderId="6" xfId="0" applyFont="1" applyBorder="1" applyAlignment="1">
      <alignment wrapText="1"/>
    </xf>
    <xf numFmtId="0" fontId="10" fillId="5" borderId="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2" fontId="21" fillId="6" borderId="19" xfId="0" applyNumberFormat="1" applyFont="1" applyFill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21" fillId="6" borderId="6" xfId="0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/>
    </xf>
    <xf numFmtId="0" fontId="10" fillId="0" borderId="0" xfId="0" applyFont="1"/>
    <xf numFmtId="0" fontId="10" fillId="5" borderId="0" xfId="0" applyFont="1" applyFill="1"/>
    <xf numFmtId="0" fontId="21" fillId="5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8" borderId="6" xfId="0" applyFont="1" applyFill="1" applyBorder="1" applyAlignment="1">
      <alignment horizontal="center"/>
    </xf>
    <xf numFmtId="9" fontId="22" fillId="9" borderId="20" xfId="0" applyNumberFormat="1" applyFont="1" applyFill="1" applyBorder="1" applyAlignment="1">
      <alignment horizontal="center"/>
    </xf>
    <xf numFmtId="9" fontId="21" fillId="0" borderId="0" xfId="1" applyFont="1" applyFill="1" applyBorder="1" applyAlignment="1">
      <alignment horizontal="center"/>
    </xf>
    <xf numFmtId="0" fontId="21" fillId="8" borderId="6" xfId="0" applyFont="1" applyFill="1" applyBorder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11" fillId="0" borderId="0" xfId="0" applyFont="1"/>
    <xf numFmtId="0" fontId="6" fillId="0" borderId="0" xfId="0" applyFont="1"/>
    <xf numFmtId="0" fontId="23" fillId="0" borderId="0" xfId="0" applyFont="1"/>
    <xf numFmtId="0" fontId="26" fillId="0" borderId="0" xfId="0" applyFont="1"/>
    <xf numFmtId="0" fontId="19" fillId="10" borderId="6" xfId="0" applyFont="1" applyFill="1" applyBorder="1" applyAlignment="1">
      <alignment wrapText="1"/>
    </xf>
    <xf numFmtId="0" fontId="10" fillId="10" borderId="6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27" fillId="0" borderId="0" xfId="0" applyFont="1"/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10" fontId="27" fillId="0" borderId="6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0" fillId="5" borderId="24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0" borderId="6" xfId="0" applyFont="1" applyFill="1" applyBorder="1"/>
    <xf numFmtId="0" fontId="22" fillId="11" borderId="6" xfId="0" applyFont="1" applyFill="1" applyBorder="1" applyAlignment="1">
      <alignment horizontal="center"/>
    </xf>
    <xf numFmtId="0" fontId="0" fillId="0" borderId="6" xfId="0" applyBorder="1"/>
    <xf numFmtId="0" fontId="29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9" fontId="27" fillId="0" borderId="6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5" fillId="3" borderId="13" xfId="0" applyFont="1" applyFill="1" applyBorder="1" applyAlignment="1">
      <alignment horizontal="center" vertical="center"/>
    </xf>
    <xf numFmtId="0" fontId="16" fillId="0" borderId="14" xfId="0" applyFont="1" applyBorder="1"/>
    <xf numFmtId="0" fontId="16" fillId="0" borderId="15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'BHS INGGRIS II'!$D$34:$D$40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'BHS INGGRIS II'!$F$34:$F$40</c:f>
              <c:numCache>
                <c:formatCode>0%</c:formatCode>
                <c:ptCount val="7"/>
                <c:pt idx="0">
                  <c:v>0.52631578947368418</c:v>
                </c:pt>
                <c:pt idx="1">
                  <c:v>5.2631578947368418E-2</c:v>
                </c:pt>
                <c:pt idx="2">
                  <c:v>0.21052631578947367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0</c:v>
                </c:pt>
                <c:pt idx="6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5-43CE-9807-F7BADE08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18179456"/>
        <c:axId val="218180992"/>
      </c:barChart>
      <c:catAx>
        <c:axId val="21817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8180992"/>
        <c:crosses val="autoZero"/>
        <c:auto val="1"/>
        <c:lblAlgn val="ctr"/>
        <c:lblOffset val="100"/>
        <c:noMultiLvlLbl val="0"/>
      </c:catAx>
      <c:valAx>
        <c:axId val="2181809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18179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32</xdr:row>
      <xdr:rowOff>57150</xdr:rowOff>
    </xdr:from>
    <xdr:to>
      <xdr:col>11</xdr:col>
      <xdr:colOff>457200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152400</xdr:colOff>
      <xdr:row>35</xdr:row>
      <xdr:rowOff>0</xdr:rowOff>
    </xdr:from>
    <xdr:to>
      <xdr:col>13</xdr:col>
      <xdr:colOff>438150</xdr:colOff>
      <xdr:row>37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6905625"/>
          <a:ext cx="8382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1"/>
  <sheetViews>
    <sheetView topLeftCell="A4" zoomScaleNormal="100" workbookViewId="0">
      <selection activeCell="T37" sqref="T37"/>
    </sheetView>
  </sheetViews>
  <sheetFormatPr defaultColWidth="12.5703125" defaultRowHeight="15" customHeight="1" x14ac:dyDescent="0.2"/>
  <cols>
    <col min="1" max="1" width="5" customWidth="1"/>
    <col min="2" max="2" width="12" customWidth="1"/>
    <col min="3" max="3" width="3.140625" customWidth="1"/>
    <col min="4" max="4" width="32.28515625" customWidth="1"/>
    <col min="5" max="5" width="6.7109375" customWidth="1"/>
    <col min="6" max="6" width="7.42578125" customWidth="1"/>
    <col min="7" max="7" width="7" customWidth="1"/>
    <col min="8" max="8" width="10.5703125" customWidth="1"/>
    <col min="9" max="9" width="5.42578125" customWidth="1"/>
    <col min="10" max="10" width="6.42578125" customWidth="1"/>
    <col min="11" max="11" width="0.85546875" customWidth="1"/>
    <col min="12" max="12" width="7.7109375" customWidth="1"/>
    <col min="13" max="13" width="8.28515625" customWidth="1"/>
    <col min="14" max="14" width="7.7109375" customWidth="1"/>
    <col min="15" max="15" width="0.85546875" customWidth="1"/>
    <col min="16" max="17" width="6.5703125" customWidth="1"/>
  </cols>
  <sheetData>
    <row r="1" spans="1:17" ht="18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9" customHeight="1" x14ac:dyDescent="0.2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 customHeight="1" x14ac:dyDescent="0.2">
      <c r="A3" s="4" t="s">
        <v>1</v>
      </c>
      <c r="B3" s="2"/>
      <c r="C3" s="4" t="s">
        <v>2</v>
      </c>
      <c r="D3" s="4" t="s">
        <v>85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25" customHeight="1" x14ac:dyDescent="0.2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25" customHeight="1" x14ac:dyDescent="0.2">
      <c r="A5" s="4" t="s">
        <v>4</v>
      </c>
      <c r="B5" s="2"/>
      <c r="C5" s="4" t="s">
        <v>2</v>
      </c>
      <c r="D5" s="4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25" customHeight="1" x14ac:dyDescent="0.2">
      <c r="A6" s="4" t="s">
        <v>6</v>
      </c>
      <c r="B6" s="2"/>
      <c r="C6" s="4" t="s">
        <v>2</v>
      </c>
      <c r="D6" s="4" t="s">
        <v>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 x14ac:dyDescent="0.2">
      <c r="A7" s="4" t="s">
        <v>8</v>
      </c>
      <c r="B7" s="2"/>
      <c r="C7" s="4" t="s">
        <v>2</v>
      </c>
      <c r="D7" s="8" t="s">
        <v>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 x14ac:dyDescent="0.2">
      <c r="A8" s="4" t="s">
        <v>10</v>
      </c>
      <c r="B8" s="2"/>
      <c r="C8" s="4" t="s">
        <v>2</v>
      </c>
      <c r="D8" s="9" t="s">
        <v>11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 x14ac:dyDescent="0.2">
      <c r="A9" s="4" t="s">
        <v>12</v>
      </c>
      <c r="B9" s="2"/>
      <c r="C9" s="4" t="s">
        <v>2</v>
      </c>
      <c r="D9" s="54" t="s">
        <v>13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9.75" customHeight="1" x14ac:dyDescent="0.2">
      <c r="A10" s="10"/>
      <c r="B10" s="10"/>
      <c r="C10" s="10"/>
      <c r="D10" s="10"/>
      <c r="E10" s="11"/>
      <c r="F10" s="11"/>
      <c r="G10" s="12"/>
      <c r="H10" s="11"/>
      <c r="I10" s="11"/>
      <c r="J10" s="2"/>
      <c r="K10" s="11"/>
      <c r="L10" s="11"/>
      <c r="M10" s="10"/>
      <c r="N10" s="10"/>
      <c r="O10" s="2"/>
      <c r="P10" s="2"/>
      <c r="Q10" s="2"/>
    </row>
    <row r="11" spans="1:17" s="15" customFormat="1" ht="18" customHeight="1" thickBot="1" x14ac:dyDescent="0.25">
      <c r="A11" s="77" t="s">
        <v>14</v>
      </c>
      <c r="B11" s="77" t="s">
        <v>15</v>
      </c>
      <c r="C11" s="77" t="s">
        <v>16</v>
      </c>
      <c r="D11" s="79" t="s">
        <v>17</v>
      </c>
      <c r="E11" s="81" t="s">
        <v>18</v>
      </c>
      <c r="F11" s="82"/>
      <c r="G11" s="82"/>
      <c r="H11" s="82"/>
      <c r="I11" s="82"/>
      <c r="J11" s="83" t="s">
        <v>19</v>
      </c>
      <c r="K11" s="84"/>
      <c r="L11" s="84"/>
      <c r="M11" s="72" t="s">
        <v>20</v>
      </c>
      <c r="N11" s="73"/>
      <c r="O11" s="13"/>
      <c r="P11" s="13"/>
      <c r="Q11" s="14"/>
    </row>
    <row r="12" spans="1:17" s="15" customFormat="1" ht="24.75" customHeight="1" thickBot="1" x14ac:dyDescent="0.25">
      <c r="A12" s="78"/>
      <c r="B12" s="78"/>
      <c r="C12" s="78"/>
      <c r="D12" s="80"/>
      <c r="E12" s="16" t="s">
        <v>21</v>
      </c>
      <c r="F12" s="17" t="s">
        <v>22</v>
      </c>
      <c r="G12" s="17" t="s">
        <v>23</v>
      </c>
      <c r="H12" s="16" t="s">
        <v>24</v>
      </c>
      <c r="I12" s="16" t="s">
        <v>25</v>
      </c>
      <c r="J12" s="17" t="s">
        <v>26</v>
      </c>
      <c r="K12" s="18" t="s">
        <v>27</v>
      </c>
      <c r="L12" s="16" t="s">
        <v>28</v>
      </c>
      <c r="M12" s="19" t="s">
        <v>29</v>
      </c>
      <c r="N12" s="19" t="s">
        <v>30</v>
      </c>
      <c r="O12" s="13"/>
      <c r="P12" s="13"/>
      <c r="Q12" s="14"/>
    </row>
    <row r="13" spans="1:17" s="26" customFormat="1" ht="14.25" customHeight="1" x14ac:dyDescent="0.25">
      <c r="A13" s="74" t="s">
        <v>31</v>
      </c>
      <c r="B13" s="75"/>
      <c r="C13" s="76"/>
      <c r="D13" s="75"/>
      <c r="E13" s="20">
        <v>10</v>
      </c>
      <c r="F13" s="20">
        <v>15</v>
      </c>
      <c r="G13" s="20">
        <v>25</v>
      </c>
      <c r="H13" s="21"/>
      <c r="I13" s="21">
        <v>25</v>
      </c>
      <c r="J13" s="20">
        <v>25</v>
      </c>
      <c r="K13" s="22"/>
      <c r="L13" s="23">
        <v>100</v>
      </c>
      <c r="M13" s="21">
        <f>INT(E13)+INT(F13)+INT(G13)+INT(H13)+INT(I13)+INT(J13)</f>
        <v>100</v>
      </c>
      <c r="N13" s="21"/>
      <c r="O13" s="22"/>
      <c r="P13" s="24" t="s">
        <v>32</v>
      </c>
      <c r="Q13" s="25" t="s">
        <v>33</v>
      </c>
    </row>
    <row r="14" spans="1:17" s="29" customFormat="1" ht="16.5" customHeight="1" x14ac:dyDescent="0.2">
      <c r="A14" s="27" t="s">
        <v>34</v>
      </c>
      <c r="B14" s="28">
        <v>231200402</v>
      </c>
      <c r="D14" s="30" t="s">
        <v>35</v>
      </c>
      <c r="E14" s="31">
        <v>100</v>
      </c>
      <c r="F14" s="31">
        <v>90</v>
      </c>
      <c r="G14" s="31">
        <v>80</v>
      </c>
      <c r="H14" s="32"/>
      <c r="I14" s="63">
        <v>68</v>
      </c>
      <c r="J14" s="66">
        <v>82</v>
      </c>
      <c r="K14" s="33"/>
      <c r="L14" s="34">
        <f t="shared" ref="L14:L32" si="0">IF(INT(Q14)=0,P14,IF(INT(P14)&gt;INT(Q14),P14,Q14))</f>
        <v>81</v>
      </c>
      <c r="M14" s="35">
        <f>L14</f>
        <v>81</v>
      </c>
      <c r="N14" s="36" t="str">
        <f>IF(M14&gt;=80,"A",IF(M14&gt;=75,"AB",IF(M14&gt;=70,"B",IF(M14&gt;=65,"BC",IF(M14&gt;=60,"C",IF(M14&gt;=50,"D","E"))))))</f>
        <v>A</v>
      </c>
      <c r="O14" s="33" t="s">
        <v>36</v>
      </c>
      <c r="P14" s="37">
        <v>0</v>
      </c>
      <c r="Q14" s="34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81</v>
      </c>
    </row>
    <row r="15" spans="1:17" s="29" customFormat="1" ht="16.5" customHeight="1" x14ac:dyDescent="0.2">
      <c r="A15" s="27" t="s">
        <v>37</v>
      </c>
      <c r="B15" s="28">
        <v>211200261</v>
      </c>
      <c r="D15" s="55" t="s">
        <v>87</v>
      </c>
      <c r="E15" s="56">
        <v>20</v>
      </c>
      <c r="F15" s="56">
        <v>90</v>
      </c>
      <c r="G15" s="56">
        <v>90</v>
      </c>
      <c r="H15" s="57"/>
      <c r="I15" s="64"/>
      <c r="J15" s="66"/>
      <c r="K15" s="33"/>
      <c r="L15" s="34">
        <f t="shared" si="0"/>
        <v>38</v>
      </c>
      <c r="M15" s="35">
        <f>L15</f>
        <v>38</v>
      </c>
      <c r="N15" s="36" t="str">
        <f t="shared" ref="N15:N32" si="1">IF(M15&gt;=80,"A",IF(M15&gt;=75,"AB",IF(M15&gt;=70,"B",IF(M15&gt;=65,"BC",IF(M15&gt;=60,"C",IF(M15&gt;=50,"D","E"))))))</f>
        <v>E</v>
      </c>
      <c r="O15" s="33" t="s">
        <v>36</v>
      </c>
      <c r="P15" s="37">
        <v>0</v>
      </c>
      <c r="Q15" s="34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38</v>
      </c>
    </row>
    <row r="16" spans="1:17" s="29" customFormat="1" ht="16.5" customHeight="1" x14ac:dyDescent="0.2">
      <c r="A16" s="27" t="s">
        <v>38</v>
      </c>
      <c r="B16" s="28">
        <v>211200325</v>
      </c>
      <c r="D16" s="30" t="s">
        <v>39</v>
      </c>
      <c r="E16" s="31">
        <v>100</v>
      </c>
      <c r="F16" s="31">
        <v>90</v>
      </c>
      <c r="G16" s="31">
        <v>90</v>
      </c>
      <c r="H16" s="38"/>
      <c r="I16" s="65">
        <v>64</v>
      </c>
      <c r="J16" s="66">
        <v>44</v>
      </c>
      <c r="K16" s="33"/>
      <c r="L16" s="34">
        <f t="shared" si="0"/>
        <v>73</v>
      </c>
      <c r="M16" s="35">
        <f>L16</f>
        <v>73</v>
      </c>
      <c r="N16" s="67" t="str">
        <f t="shared" si="1"/>
        <v>B</v>
      </c>
      <c r="O16" s="33" t="s">
        <v>36</v>
      </c>
      <c r="P16" s="37">
        <v>0</v>
      </c>
      <c r="Q16" s="34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73</v>
      </c>
    </row>
    <row r="17" spans="1:17" s="29" customFormat="1" ht="16.5" customHeight="1" x14ac:dyDescent="0.2">
      <c r="A17" s="27" t="s">
        <v>40</v>
      </c>
      <c r="B17" s="28">
        <v>231200405</v>
      </c>
      <c r="D17" s="30" t="s">
        <v>41</v>
      </c>
      <c r="E17" s="31">
        <v>100</v>
      </c>
      <c r="F17" s="31">
        <v>90</v>
      </c>
      <c r="G17" s="31">
        <v>90</v>
      </c>
      <c r="H17" s="38"/>
      <c r="I17" s="65">
        <v>84</v>
      </c>
      <c r="J17" s="66">
        <v>76</v>
      </c>
      <c r="K17" s="33"/>
      <c r="L17" s="34">
        <f t="shared" si="0"/>
        <v>86</v>
      </c>
      <c r="M17" s="35">
        <f>L17</f>
        <v>86</v>
      </c>
      <c r="N17" s="36" t="str">
        <f t="shared" si="1"/>
        <v>A</v>
      </c>
      <c r="O17" s="33" t="s">
        <v>36</v>
      </c>
      <c r="P17" s="37">
        <v>0</v>
      </c>
      <c r="Q17" s="34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86</v>
      </c>
    </row>
    <row r="18" spans="1:17" s="29" customFormat="1" ht="16.5" customHeight="1" x14ac:dyDescent="0.2">
      <c r="A18" s="27" t="s">
        <v>42</v>
      </c>
      <c r="B18" s="28">
        <v>211200309</v>
      </c>
      <c r="D18" s="30" t="s">
        <v>43</v>
      </c>
      <c r="E18" s="31">
        <v>100</v>
      </c>
      <c r="F18" s="31">
        <v>90</v>
      </c>
      <c r="G18" s="31">
        <v>90</v>
      </c>
      <c r="H18" s="38"/>
      <c r="I18" s="65">
        <v>58</v>
      </c>
      <c r="J18" s="66">
        <v>64</v>
      </c>
      <c r="K18" s="33"/>
      <c r="L18" s="34">
        <f t="shared" si="0"/>
        <v>76.5</v>
      </c>
      <c r="M18" s="35">
        <f>L18</f>
        <v>76.5</v>
      </c>
      <c r="N18" s="36" t="str">
        <f t="shared" si="1"/>
        <v>AB</v>
      </c>
      <c r="O18" s="33" t="s">
        <v>36</v>
      </c>
      <c r="P18" s="37">
        <v>0</v>
      </c>
      <c r="Q18" s="34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76.5</v>
      </c>
    </row>
    <row r="19" spans="1:17" s="29" customFormat="1" ht="16.5" customHeight="1" x14ac:dyDescent="0.2">
      <c r="A19" s="27" t="s">
        <v>44</v>
      </c>
      <c r="B19" s="28">
        <v>231200406</v>
      </c>
      <c r="D19" s="30" t="s">
        <v>45</v>
      </c>
      <c r="E19" s="31">
        <v>100</v>
      </c>
      <c r="F19" s="31">
        <v>90</v>
      </c>
      <c r="G19" s="31">
        <v>90</v>
      </c>
      <c r="H19" s="38"/>
      <c r="I19" s="65">
        <v>42</v>
      </c>
      <c r="J19" s="66">
        <v>52</v>
      </c>
      <c r="K19" s="33"/>
      <c r="L19" s="34">
        <f>IF(INT(Q19)=0,P19,IF(INT(P19)&gt;INT(Q19),P19,Q19))</f>
        <v>69.5</v>
      </c>
      <c r="M19" s="35">
        <f t="shared" ref="M19:M32" si="2">L19</f>
        <v>69.5</v>
      </c>
      <c r="N19" s="67" t="str">
        <f t="shared" si="1"/>
        <v>BC</v>
      </c>
      <c r="O19" s="33" t="s">
        <v>36</v>
      </c>
      <c r="P19" s="37">
        <v>0</v>
      </c>
      <c r="Q19" s="34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69.5</v>
      </c>
    </row>
    <row r="20" spans="1:17" s="29" customFormat="1" ht="16.5" customHeight="1" x14ac:dyDescent="0.2">
      <c r="A20" s="27" t="s">
        <v>46</v>
      </c>
      <c r="B20" s="28">
        <v>231200407</v>
      </c>
      <c r="D20" s="30" t="s">
        <v>47</v>
      </c>
      <c r="E20" s="31">
        <v>100</v>
      </c>
      <c r="F20" s="31">
        <v>90</v>
      </c>
      <c r="G20" s="31">
        <v>90</v>
      </c>
      <c r="H20" s="38"/>
      <c r="I20" s="65">
        <v>60</v>
      </c>
      <c r="J20" s="66"/>
      <c r="K20" s="33"/>
      <c r="L20" s="34">
        <f>IF(INT(Q20)=0,P20,IF(INT(P20)&gt;INT(Q20),P20,Q20))</f>
        <v>61</v>
      </c>
      <c r="M20" s="35">
        <f t="shared" si="2"/>
        <v>61</v>
      </c>
      <c r="N20" s="67" t="str">
        <f t="shared" si="1"/>
        <v>C</v>
      </c>
      <c r="O20" s="33" t="s">
        <v>36</v>
      </c>
      <c r="P20" s="37">
        <v>0</v>
      </c>
      <c r="Q20" s="34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61</v>
      </c>
    </row>
    <row r="21" spans="1:17" s="29" customFormat="1" ht="16.5" customHeight="1" x14ac:dyDescent="0.2">
      <c r="A21" s="27" t="s">
        <v>48</v>
      </c>
      <c r="B21" s="28">
        <v>211200310</v>
      </c>
      <c r="D21" s="30" t="s">
        <v>49</v>
      </c>
      <c r="E21" s="31">
        <v>100</v>
      </c>
      <c r="F21" s="31">
        <v>90</v>
      </c>
      <c r="G21" s="31">
        <v>90</v>
      </c>
      <c r="H21" s="38"/>
      <c r="I21" s="65">
        <v>80</v>
      </c>
      <c r="J21" s="66">
        <v>84</v>
      </c>
      <c r="K21" s="33"/>
      <c r="L21" s="34">
        <f>IF(INT(Q21)=0,P21,IF(INT(P21)&gt;INT(Q21),P21,Q21))</f>
        <v>87</v>
      </c>
      <c r="M21" s="35">
        <f t="shared" si="2"/>
        <v>87</v>
      </c>
      <c r="N21" s="36" t="str">
        <f t="shared" si="1"/>
        <v>A</v>
      </c>
      <c r="O21" s="33" t="s">
        <v>36</v>
      </c>
      <c r="P21" s="37">
        <v>0</v>
      </c>
      <c r="Q21" s="34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87</v>
      </c>
    </row>
    <row r="22" spans="1:17" s="29" customFormat="1" ht="16.5" customHeight="1" x14ac:dyDescent="0.2">
      <c r="A22" s="27" t="s">
        <v>50</v>
      </c>
      <c r="B22" s="28">
        <v>231200408</v>
      </c>
      <c r="D22" s="30" t="s">
        <v>51</v>
      </c>
      <c r="E22" s="31">
        <v>100</v>
      </c>
      <c r="F22" s="31">
        <v>90</v>
      </c>
      <c r="G22" s="31">
        <v>90</v>
      </c>
      <c r="H22" s="38"/>
      <c r="I22" s="65">
        <v>30</v>
      </c>
      <c r="J22" s="66">
        <v>68</v>
      </c>
      <c r="K22" s="33"/>
      <c r="L22" s="34">
        <f t="shared" si="0"/>
        <v>70.5</v>
      </c>
      <c r="M22" s="35">
        <f t="shared" si="2"/>
        <v>70.5</v>
      </c>
      <c r="N22" s="36" t="str">
        <f t="shared" si="1"/>
        <v>B</v>
      </c>
      <c r="O22" s="33" t="s">
        <v>36</v>
      </c>
      <c r="P22" s="37">
        <v>0</v>
      </c>
      <c r="Q22" s="34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70.5</v>
      </c>
    </row>
    <row r="23" spans="1:17" s="29" customFormat="1" ht="16.5" customHeight="1" x14ac:dyDescent="0.2">
      <c r="A23" s="27" t="s">
        <v>52</v>
      </c>
      <c r="B23" s="28">
        <v>231200414</v>
      </c>
      <c r="D23" s="30" t="s">
        <v>53</v>
      </c>
      <c r="E23" s="31">
        <v>100</v>
      </c>
      <c r="F23" s="31">
        <v>90</v>
      </c>
      <c r="G23" s="31">
        <v>90</v>
      </c>
      <c r="H23" s="38"/>
      <c r="I23" s="65">
        <v>86</v>
      </c>
      <c r="J23" s="66">
        <v>74</v>
      </c>
      <c r="K23" s="33"/>
      <c r="L23" s="34">
        <f t="shared" si="0"/>
        <v>86</v>
      </c>
      <c r="M23" s="35">
        <f t="shared" si="2"/>
        <v>86</v>
      </c>
      <c r="N23" s="36" t="str">
        <f t="shared" si="1"/>
        <v>A</v>
      </c>
      <c r="O23" s="33" t="s">
        <v>36</v>
      </c>
      <c r="P23" s="37">
        <v>0</v>
      </c>
      <c r="Q23" s="34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86</v>
      </c>
    </row>
    <row r="24" spans="1:17" s="29" customFormat="1" ht="16.5" customHeight="1" x14ac:dyDescent="0.2">
      <c r="A24" s="27" t="s">
        <v>54</v>
      </c>
      <c r="B24" s="28">
        <v>231200413</v>
      </c>
      <c r="D24" s="55" t="s">
        <v>86</v>
      </c>
      <c r="E24" s="31">
        <v>100</v>
      </c>
      <c r="F24" s="56">
        <v>90</v>
      </c>
      <c r="G24" s="56">
        <v>90</v>
      </c>
      <c r="H24" s="57"/>
      <c r="I24" s="64"/>
      <c r="J24" s="66">
        <v>80</v>
      </c>
      <c r="K24" s="33"/>
      <c r="L24" s="34">
        <f t="shared" si="0"/>
        <v>66</v>
      </c>
      <c r="M24" s="35">
        <f t="shared" si="2"/>
        <v>66</v>
      </c>
      <c r="N24" s="67" t="str">
        <f t="shared" si="1"/>
        <v>BC</v>
      </c>
      <c r="O24" s="33" t="s">
        <v>36</v>
      </c>
      <c r="P24" s="37">
        <v>0</v>
      </c>
      <c r="Q24" s="34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66</v>
      </c>
    </row>
    <row r="25" spans="1:17" s="29" customFormat="1" ht="16.5" customHeight="1" x14ac:dyDescent="0.2">
      <c r="A25" s="27" t="s">
        <v>55</v>
      </c>
      <c r="B25" s="28">
        <v>231200403</v>
      </c>
      <c r="D25" s="30" t="s">
        <v>56</v>
      </c>
      <c r="E25" s="31">
        <v>100</v>
      </c>
      <c r="F25" s="31">
        <v>95</v>
      </c>
      <c r="G25" s="31">
        <v>90</v>
      </c>
      <c r="H25" s="38"/>
      <c r="I25" s="65">
        <v>92</v>
      </c>
      <c r="J25" s="66">
        <v>82</v>
      </c>
      <c r="K25" s="33"/>
      <c r="L25" s="34">
        <f t="shared" si="0"/>
        <v>90.25</v>
      </c>
      <c r="M25" s="35">
        <f t="shared" si="2"/>
        <v>90.25</v>
      </c>
      <c r="N25" s="36" t="str">
        <f t="shared" si="1"/>
        <v>A</v>
      </c>
      <c r="O25" s="33" t="s">
        <v>36</v>
      </c>
      <c r="P25" s="37">
        <v>0</v>
      </c>
      <c r="Q25" s="34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90.25</v>
      </c>
    </row>
    <row r="26" spans="1:17" s="29" customFormat="1" ht="16.5" customHeight="1" x14ac:dyDescent="0.2">
      <c r="A26" s="27" t="s">
        <v>57</v>
      </c>
      <c r="B26" s="28">
        <v>231200409</v>
      </c>
      <c r="D26" s="30" t="s">
        <v>58</v>
      </c>
      <c r="E26" s="31">
        <v>100</v>
      </c>
      <c r="F26" s="31">
        <v>95</v>
      </c>
      <c r="G26" s="31">
        <v>90</v>
      </c>
      <c r="H26" s="38"/>
      <c r="I26" s="65">
        <v>72</v>
      </c>
      <c r="J26" s="66">
        <v>86</v>
      </c>
      <c r="K26" s="33"/>
      <c r="L26" s="34">
        <f t="shared" si="0"/>
        <v>86.25</v>
      </c>
      <c r="M26" s="35">
        <f t="shared" si="2"/>
        <v>86.25</v>
      </c>
      <c r="N26" s="36" t="str">
        <f t="shared" si="1"/>
        <v>A</v>
      </c>
      <c r="O26" s="33" t="s">
        <v>36</v>
      </c>
      <c r="P26" s="37">
        <v>0</v>
      </c>
      <c r="Q26" s="34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86.25</v>
      </c>
    </row>
    <row r="27" spans="1:17" s="29" customFormat="1" ht="16.5" customHeight="1" x14ac:dyDescent="0.2">
      <c r="A27" s="27" t="s">
        <v>59</v>
      </c>
      <c r="B27" s="28">
        <v>231200410</v>
      </c>
      <c r="D27" s="30" t="s">
        <v>60</v>
      </c>
      <c r="E27" s="31">
        <v>100</v>
      </c>
      <c r="F27" s="31">
        <v>95</v>
      </c>
      <c r="G27" s="31">
        <v>90</v>
      </c>
      <c r="H27" s="38"/>
      <c r="I27" s="65">
        <v>44</v>
      </c>
      <c r="J27" s="66">
        <v>86</v>
      </c>
      <c r="K27" s="33"/>
      <c r="L27" s="34">
        <f t="shared" si="0"/>
        <v>79.25</v>
      </c>
      <c r="M27" s="35">
        <f t="shared" si="2"/>
        <v>79.25</v>
      </c>
      <c r="N27" s="67" t="s">
        <v>78</v>
      </c>
      <c r="O27" s="33" t="s">
        <v>36</v>
      </c>
      <c r="P27" s="37">
        <v>0</v>
      </c>
      <c r="Q27" s="34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79.25</v>
      </c>
    </row>
    <row r="28" spans="1:17" s="29" customFormat="1" ht="16.5" customHeight="1" x14ac:dyDescent="0.2">
      <c r="A28" s="27" t="s">
        <v>61</v>
      </c>
      <c r="B28" s="28">
        <v>231200416</v>
      </c>
      <c r="D28" s="30" t="s">
        <v>62</v>
      </c>
      <c r="E28" s="31">
        <v>100</v>
      </c>
      <c r="F28" s="31">
        <v>90</v>
      </c>
      <c r="G28" s="31">
        <v>90</v>
      </c>
      <c r="H28" s="38"/>
      <c r="I28" s="65">
        <v>78</v>
      </c>
      <c r="J28" s="66">
        <v>80</v>
      </c>
      <c r="K28" s="33"/>
      <c r="L28" s="34">
        <f t="shared" si="0"/>
        <v>85.5</v>
      </c>
      <c r="M28" s="35">
        <f t="shared" si="2"/>
        <v>85.5</v>
      </c>
      <c r="N28" s="36" t="str">
        <f t="shared" si="1"/>
        <v>A</v>
      </c>
      <c r="O28" s="33" t="s">
        <v>36</v>
      </c>
      <c r="P28" s="37">
        <v>0</v>
      </c>
      <c r="Q28" s="34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85.5</v>
      </c>
    </row>
    <row r="29" spans="1:17" s="29" customFormat="1" ht="16.5" customHeight="1" x14ac:dyDescent="0.2">
      <c r="A29" s="27" t="s">
        <v>63</v>
      </c>
      <c r="B29" s="28">
        <v>231200411</v>
      </c>
      <c r="D29" s="30" t="s">
        <v>64</v>
      </c>
      <c r="E29" s="31">
        <v>100</v>
      </c>
      <c r="F29" s="31">
        <v>95</v>
      </c>
      <c r="G29" s="31">
        <v>90</v>
      </c>
      <c r="H29" s="38"/>
      <c r="I29" s="65">
        <v>72</v>
      </c>
      <c r="J29" s="66">
        <v>84</v>
      </c>
      <c r="K29" s="33"/>
      <c r="L29" s="34">
        <f t="shared" si="0"/>
        <v>85.75</v>
      </c>
      <c r="M29" s="35">
        <f t="shared" si="2"/>
        <v>85.75</v>
      </c>
      <c r="N29" s="36" t="str">
        <f t="shared" si="1"/>
        <v>A</v>
      </c>
      <c r="O29" s="33" t="s">
        <v>36</v>
      </c>
      <c r="P29" s="37">
        <v>0</v>
      </c>
      <c r="Q29" s="34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85.75</v>
      </c>
    </row>
    <row r="30" spans="1:17" s="29" customFormat="1" ht="16.5" customHeight="1" x14ac:dyDescent="0.2">
      <c r="A30" s="27" t="s">
        <v>65</v>
      </c>
      <c r="B30" s="28">
        <v>231200404</v>
      </c>
      <c r="D30" s="30" t="s">
        <v>66</v>
      </c>
      <c r="E30" s="31">
        <v>100</v>
      </c>
      <c r="F30" s="31">
        <v>90</v>
      </c>
      <c r="G30" s="31">
        <v>90</v>
      </c>
      <c r="H30" s="38"/>
      <c r="I30" s="65">
        <v>56</v>
      </c>
      <c r="J30" s="66">
        <v>46</v>
      </c>
      <c r="K30" s="33"/>
      <c r="L30" s="34">
        <f t="shared" si="0"/>
        <v>71.5</v>
      </c>
      <c r="M30" s="35">
        <f t="shared" si="2"/>
        <v>71.5</v>
      </c>
      <c r="N30" s="36" t="str">
        <f t="shared" si="1"/>
        <v>B</v>
      </c>
      <c r="O30" s="33" t="s">
        <v>36</v>
      </c>
      <c r="P30" s="37">
        <v>0</v>
      </c>
      <c r="Q30" s="34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71.5</v>
      </c>
    </row>
    <row r="31" spans="1:17" s="29" customFormat="1" ht="16.5" customHeight="1" x14ac:dyDescent="0.2">
      <c r="A31" s="27" t="s">
        <v>67</v>
      </c>
      <c r="B31" s="28">
        <v>231200412</v>
      </c>
      <c r="D31" s="30" t="s">
        <v>68</v>
      </c>
      <c r="E31" s="31">
        <v>100</v>
      </c>
      <c r="F31" s="31">
        <v>90</v>
      </c>
      <c r="G31" s="31">
        <v>90</v>
      </c>
      <c r="H31" s="38"/>
      <c r="I31" s="65">
        <v>74</v>
      </c>
      <c r="J31" s="66">
        <v>78</v>
      </c>
      <c r="K31" s="33"/>
      <c r="L31" s="34">
        <f t="shared" si="0"/>
        <v>84</v>
      </c>
      <c r="M31" s="35">
        <f t="shared" si="2"/>
        <v>84</v>
      </c>
      <c r="N31" s="36" t="str">
        <f t="shared" si="1"/>
        <v>A</v>
      </c>
      <c r="O31" s="33" t="s">
        <v>36</v>
      </c>
      <c r="P31" s="37">
        <v>0</v>
      </c>
      <c r="Q31" s="34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84</v>
      </c>
    </row>
    <row r="32" spans="1:17" s="29" customFormat="1" ht="16.5" customHeight="1" x14ac:dyDescent="0.2">
      <c r="A32" s="27" t="s">
        <v>69</v>
      </c>
      <c r="B32" s="28">
        <v>231200415</v>
      </c>
      <c r="D32" s="30" t="s">
        <v>70</v>
      </c>
      <c r="E32" s="31">
        <v>100</v>
      </c>
      <c r="F32" s="31">
        <v>90</v>
      </c>
      <c r="G32" s="31">
        <v>90</v>
      </c>
      <c r="H32" s="38"/>
      <c r="I32" s="65">
        <v>82</v>
      </c>
      <c r="J32" s="66">
        <v>86</v>
      </c>
      <c r="K32" s="33"/>
      <c r="L32" s="34">
        <f t="shared" si="0"/>
        <v>88</v>
      </c>
      <c r="M32" s="35">
        <f t="shared" si="2"/>
        <v>88</v>
      </c>
      <c r="N32" s="36" t="str">
        <f t="shared" si="1"/>
        <v>A</v>
      </c>
      <c r="O32" s="33" t="s">
        <v>36</v>
      </c>
      <c r="P32" s="37">
        <v>0</v>
      </c>
      <c r="Q32" s="34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88</v>
      </c>
    </row>
    <row r="33" spans="4:15" s="41" customFormat="1" ht="12" x14ac:dyDescent="0.2">
      <c r="D33" s="39" t="s">
        <v>71</v>
      </c>
      <c r="E33" s="40" t="s">
        <v>72</v>
      </c>
      <c r="F33" s="40" t="s">
        <v>73</v>
      </c>
      <c r="I33" s="42"/>
      <c r="J33" s="43"/>
      <c r="K33" s="44"/>
      <c r="L33" s="44"/>
    </row>
    <row r="34" spans="4:15" s="41" customFormat="1" ht="12" x14ac:dyDescent="0.2">
      <c r="D34" s="45" t="s">
        <v>74</v>
      </c>
      <c r="E34" s="45">
        <f>COUNTIF(N14:N32,"A")</f>
        <v>10</v>
      </c>
      <c r="F34" s="46">
        <f>E34/$A$32</f>
        <v>0.52631578947368418</v>
      </c>
      <c r="J34" s="47"/>
      <c r="K34" s="47"/>
      <c r="L34" s="47"/>
      <c r="M34" s="29" t="s">
        <v>75</v>
      </c>
    </row>
    <row r="35" spans="4:15" s="41" customFormat="1" ht="12" x14ac:dyDescent="0.2">
      <c r="D35" s="45" t="s">
        <v>76</v>
      </c>
      <c r="E35" s="45">
        <f>COUNTIF(N14:N32,"AB")</f>
        <v>1</v>
      </c>
      <c r="F35" s="46">
        <f t="shared" ref="F35:F41" si="3">E35/$A$32</f>
        <v>5.2631578947368418E-2</v>
      </c>
      <c r="J35" s="47"/>
      <c r="K35" s="47"/>
      <c r="L35" s="47"/>
      <c r="M35" s="29" t="s">
        <v>77</v>
      </c>
    </row>
    <row r="36" spans="4:15" s="41" customFormat="1" ht="12" x14ac:dyDescent="0.2">
      <c r="D36" s="45" t="s">
        <v>78</v>
      </c>
      <c r="E36" s="45">
        <f>COUNTIF(N14:N32,"B")</f>
        <v>4</v>
      </c>
      <c r="F36" s="46">
        <f t="shared" si="3"/>
        <v>0.21052631578947367</v>
      </c>
      <c r="J36" s="47"/>
      <c r="K36" s="47"/>
      <c r="L36" s="47"/>
    </row>
    <row r="37" spans="4:15" s="41" customFormat="1" ht="12" x14ac:dyDescent="0.2">
      <c r="D37" s="45" t="s">
        <v>79</v>
      </c>
      <c r="E37" s="45">
        <f>COUNTIF(N14:N32,"BC")</f>
        <v>2</v>
      </c>
      <c r="F37" s="46">
        <f t="shared" si="3"/>
        <v>0.10526315789473684</v>
      </c>
      <c r="J37" s="47"/>
      <c r="K37" s="47"/>
      <c r="L37" s="47"/>
      <c r="O37" s="47"/>
    </row>
    <row r="38" spans="4:15" s="41" customFormat="1" ht="12" x14ac:dyDescent="0.2">
      <c r="D38" s="45" t="s">
        <v>80</v>
      </c>
      <c r="E38" s="45">
        <f>COUNTIF(N14:N32,"C")</f>
        <v>1</v>
      </c>
      <c r="F38" s="46">
        <f t="shared" si="3"/>
        <v>5.2631578947368418E-2</v>
      </c>
      <c r="J38" s="47"/>
      <c r="K38" s="47"/>
      <c r="L38" s="47"/>
      <c r="O38" s="29"/>
    </row>
    <row r="39" spans="4:15" s="41" customFormat="1" ht="12" x14ac:dyDescent="0.2">
      <c r="D39" s="45" t="s">
        <v>81</v>
      </c>
      <c r="E39" s="45">
        <f>COUNTIF(N14:N32,"D")</f>
        <v>0</v>
      </c>
      <c r="F39" s="46">
        <f t="shared" si="3"/>
        <v>0</v>
      </c>
      <c r="J39" s="47"/>
      <c r="K39" s="47"/>
      <c r="L39" s="47"/>
      <c r="M39" s="41" t="s">
        <v>82</v>
      </c>
    </row>
    <row r="40" spans="4:15" s="41" customFormat="1" ht="12" x14ac:dyDescent="0.2">
      <c r="D40" s="45" t="s">
        <v>83</v>
      </c>
      <c r="E40" s="45">
        <f>COUNTIF(N14:N32,"E")</f>
        <v>1</v>
      </c>
      <c r="F40" s="46">
        <f t="shared" si="3"/>
        <v>5.2631578947368418E-2</v>
      </c>
      <c r="J40" s="47"/>
      <c r="K40" s="47"/>
      <c r="L40" s="47"/>
    </row>
    <row r="41" spans="4:15" s="41" customFormat="1" ht="12" x14ac:dyDescent="0.2">
      <c r="D41" s="48" t="s">
        <v>84</v>
      </c>
      <c r="E41" s="45">
        <f>SUM(E34:E40)</f>
        <v>19</v>
      </c>
      <c r="F41" s="46">
        <f t="shared" si="3"/>
        <v>1</v>
      </c>
      <c r="J41" s="47"/>
      <c r="K41" s="47"/>
      <c r="L41" s="47"/>
    </row>
    <row r="42" spans="4:15" s="41" customFormat="1" ht="21.75" customHeight="1" x14ac:dyDescent="0.2">
      <c r="G42" s="44"/>
      <c r="H42" s="44"/>
      <c r="I42" s="47"/>
      <c r="J42" s="47"/>
      <c r="K42" s="47"/>
      <c r="L42" s="47"/>
    </row>
    <row r="43" spans="4:15" s="41" customFormat="1" ht="15" customHeight="1" x14ac:dyDescent="0.2">
      <c r="G43" s="44"/>
      <c r="H43" s="44"/>
      <c r="K43" s="47"/>
      <c r="L43" s="47"/>
    </row>
    <row r="44" spans="4:15" s="29" customFormat="1" ht="17.25" customHeight="1" x14ac:dyDescent="0.2">
      <c r="D44" s="49"/>
      <c r="E44" s="50"/>
      <c r="F44" s="47"/>
    </row>
    <row r="45" spans="4:15" s="29" customFormat="1" ht="12" x14ac:dyDescent="0.2">
      <c r="D45" s="49"/>
      <c r="E45" s="50"/>
      <c r="F45" s="47"/>
    </row>
    <row r="46" spans="4:15" s="29" customFormat="1" ht="12" x14ac:dyDescent="0.2">
      <c r="D46" s="49"/>
      <c r="E46" s="50"/>
      <c r="F46" s="47"/>
    </row>
    <row r="47" spans="4:15" s="29" customFormat="1" ht="12" x14ac:dyDescent="0.2"/>
    <row r="48" spans="4:15" s="29" customFormat="1" ht="12" x14ac:dyDescent="0.2"/>
    <row r="49" spans="1:17" s="29" customFormat="1" ht="12" x14ac:dyDescent="0.2"/>
    <row r="50" spans="1:17" s="26" customFormat="1" ht="14.25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s="26" customFormat="1" ht="14.2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s="53" customFormat="1" ht="14.2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</row>
    <row r="53" spans="1:17" s="53" customFormat="1" ht="14.2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</row>
    <row r="54" spans="1:17" s="53" customFormat="1" ht="14.25" customHeight="1" x14ac:dyDescent="0.2">
      <c r="A54" s="52"/>
      <c r="B54" s="52"/>
      <c r="C54" s="52"/>
      <c r="D54" s="52"/>
      <c r="E54" s="52"/>
      <c r="F54" s="52"/>
      <c r="G54" s="52"/>
      <c r="H54" s="52"/>
      <c r="J54" s="52"/>
      <c r="K54" s="52"/>
      <c r="L54" s="52"/>
      <c r="M54" s="52"/>
      <c r="N54" s="52"/>
      <c r="O54" s="52"/>
      <c r="P54" s="52"/>
      <c r="Q54" s="52"/>
    </row>
    <row r="55" spans="1:17" s="53" customFormat="1" ht="14.2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7" s="53" customFormat="1" ht="14.2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7" s="53" customFormat="1" ht="14.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7" s="53" customFormat="1" ht="14.2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</row>
    <row r="59" spans="1:17" s="53" customFormat="1" ht="14.2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</row>
    <row r="60" spans="1:17" s="53" customFormat="1" ht="14.2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</row>
    <row r="61" spans="1:17" s="53" customFormat="1" ht="14.2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</row>
    <row r="62" spans="1:17" s="53" customFormat="1" ht="14.2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</row>
    <row r="63" spans="1:17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4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4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4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4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4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4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4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4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4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4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4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4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4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4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4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4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4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4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4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4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4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4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4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4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4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4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4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4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4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4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4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4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4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4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4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4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4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4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4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4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4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4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4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4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4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4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4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4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4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4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4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4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4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4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4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4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4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4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4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4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4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4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4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4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4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4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4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4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4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4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4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4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4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4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4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4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4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4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4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4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4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4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4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4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4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4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4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4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4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4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4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4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4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4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4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4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4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4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4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4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4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4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4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4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4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4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4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4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4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4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4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4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4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4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4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4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4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4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4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4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4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4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4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4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4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4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4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4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4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4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4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4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4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4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4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4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4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4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4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4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4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4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4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4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4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4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4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4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4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4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4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4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4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4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4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4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4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4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4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4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4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4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4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4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4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4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4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4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4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4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4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4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4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4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4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4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4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4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4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4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4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4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4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4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4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4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4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4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4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4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4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4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4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4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4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4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4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4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4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4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4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4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4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4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4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4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4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4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4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4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4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4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4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4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4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4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4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4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4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4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4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4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4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4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4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4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4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4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4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4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4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4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4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4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4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4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4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4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4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4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4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4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4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4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4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4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4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4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4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4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4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4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4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4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4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4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4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4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4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4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4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4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4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4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4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4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4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4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4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4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4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4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4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4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4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4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4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4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4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4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4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4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4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4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4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4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4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4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4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4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4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4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4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4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4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4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4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4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4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4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4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4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4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4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4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4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4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4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4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4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4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4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4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4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4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4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4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4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4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4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4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4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4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4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4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4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4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4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4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4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4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4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4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4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4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4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4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4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4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4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4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4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4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4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4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4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4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4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4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4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4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4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4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4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4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4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4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4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4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4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4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4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4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4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4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4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4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4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4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4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4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4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4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4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4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4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4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4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4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4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4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4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4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4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4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4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4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4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4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4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4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4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4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4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4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4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4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4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4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4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4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4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4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4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4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4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4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4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4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4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4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4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4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4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4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4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4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4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4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4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4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4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4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4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4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4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4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4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4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4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4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4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4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4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4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4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4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4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4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4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4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4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4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4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4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4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4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4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4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4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4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4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4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4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4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4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4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4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4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4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4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4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4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4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4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4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4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4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4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4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4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4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4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4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4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4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4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4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4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4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4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4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4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4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4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4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4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4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4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4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4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4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4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4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4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4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4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4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4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4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4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4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4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4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4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4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4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4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4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4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4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4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4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4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4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4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4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4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4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4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4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4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4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4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4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4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4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4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4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4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4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4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4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4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4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4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4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4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4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4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4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4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4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4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4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4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4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4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4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4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4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4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4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4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4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4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4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4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4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4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4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4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4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4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4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4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4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4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4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4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4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4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4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4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4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4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4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4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4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4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4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4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4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4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4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4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4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4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4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4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4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4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4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4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4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4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4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4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4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4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4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4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4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4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4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4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4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4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4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4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4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4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4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4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4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4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4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4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4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4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4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4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4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4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4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4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4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4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4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4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4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4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4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4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4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4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4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4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4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4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4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4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4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4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4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4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4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4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4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4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4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4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4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4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4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4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4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4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4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4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4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4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4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4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4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4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4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4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4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4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4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4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4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4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4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4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4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4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4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4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4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4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4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4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4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4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4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4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4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4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4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4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4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4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4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4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4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4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4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4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4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4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4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4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4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4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4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4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4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4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4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4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4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4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4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4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4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4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4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4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4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4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4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4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4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4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4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4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4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4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4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4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4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4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4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4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4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4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4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4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4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4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4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4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4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4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4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4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4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4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4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4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4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4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4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4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4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4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4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4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4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4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4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4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4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4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4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4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4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4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4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4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4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4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4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4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4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4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4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4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4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4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4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4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4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4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4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4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4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4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4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4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4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4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4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4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4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4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4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4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4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4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4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4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4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4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4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4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4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4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4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4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4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4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4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4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4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4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4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4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4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4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4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4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4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4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4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4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4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4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4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4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4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4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4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4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 ht="14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 ht="14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 ht="14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 ht="14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 ht="14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 ht="14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 ht="14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 ht="14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 ht="14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 ht="14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 ht="14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 ht="14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 ht="14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 ht="14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 ht="14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 ht="14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 ht="14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 ht="14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 ht="14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 ht="14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 ht="14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 ht="14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 ht="14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 ht="14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 ht="14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 ht="14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 ht="14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 ht="14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 ht="14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 ht="14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 ht="14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 ht="14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 ht="14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 ht="14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 ht="14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 ht="14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 ht="14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 ht="14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 ht="14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 ht="14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 ht="14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 ht="14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 ht="14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 ht="14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 ht="14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 ht="14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 ht="14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 ht="14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 ht="14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 ht="14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 ht="14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 ht="14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 ht="14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 ht="14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 ht="14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 ht="14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 ht="14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 ht="14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51181102362204722" right="0.23622047244094491" top="0.31496062992125984" bottom="0.11811023622047245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CB40-6F21-4B38-BDB7-1FBB56E2F6A8}">
  <dimension ref="A1:I16"/>
  <sheetViews>
    <sheetView tabSelected="1" workbookViewId="0">
      <selection activeCell="I6" sqref="I6"/>
    </sheetView>
  </sheetViews>
  <sheetFormatPr defaultRowHeight="12.75" x14ac:dyDescent="0.2"/>
  <cols>
    <col min="1" max="1" width="4.28515625" customWidth="1"/>
    <col min="2" max="2" width="13.28515625" customWidth="1"/>
    <col min="3" max="3" width="34.5703125" bestFit="1" customWidth="1"/>
    <col min="7" max="7" width="11.28515625" customWidth="1"/>
    <col min="8" max="8" width="27.42578125" bestFit="1" customWidth="1"/>
    <col min="9" max="9" width="16.42578125" bestFit="1" customWidth="1"/>
  </cols>
  <sheetData>
    <row r="1" spans="1:9" ht="22.5" customHeight="1" x14ac:dyDescent="0.2">
      <c r="A1" s="85" t="s">
        <v>99</v>
      </c>
      <c r="B1" s="85"/>
      <c r="C1" s="85"/>
      <c r="D1" s="85"/>
      <c r="E1" s="85"/>
      <c r="F1" s="85"/>
      <c r="G1" s="85"/>
      <c r="H1" s="85"/>
    </row>
    <row r="2" spans="1:9" ht="22.5" customHeight="1" x14ac:dyDescent="0.25">
      <c r="A2" s="58"/>
      <c r="B2" s="58"/>
      <c r="C2" s="58"/>
      <c r="D2" s="58"/>
      <c r="E2" s="58"/>
      <c r="F2" s="58"/>
      <c r="G2" s="58"/>
      <c r="H2" s="58"/>
    </row>
    <row r="3" spans="1:9" ht="22.5" customHeight="1" x14ac:dyDescent="0.2">
      <c r="A3" s="86" t="s">
        <v>88</v>
      </c>
      <c r="B3" s="86" t="s">
        <v>15</v>
      </c>
      <c r="C3" s="86" t="s">
        <v>89</v>
      </c>
      <c r="D3" s="86" t="s">
        <v>90</v>
      </c>
      <c r="E3" s="88" t="s">
        <v>91</v>
      </c>
      <c r="F3" s="89"/>
      <c r="G3" s="89"/>
      <c r="H3" s="90"/>
    </row>
    <row r="4" spans="1:9" ht="30.75" customHeight="1" x14ac:dyDescent="0.2">
      <c r="A4" s="87"/>
      <c r="B4" s="87"/>
      <c r="C4" s="87"/>
      <c r="D4" s="87"/>
      <c r="E4" s="69" t="s">
        <v>96</v>
      </c>
      <c r="F4" s="69" t="s">
        <v>95</v>
      </c>
      <c r="G4" s="69" t="s">
        <v>98</v>
      </c>
      <c r="H4" s="70" t="s">
        <v>92</v>
      </c>
    </row>
    <row r="5" spans="1:9" ht="22.5" customHeight="1" x14ac:dyDescent="0.2">
      <c r="A5" s="59">
        <v>1</v>
      </c>
      <c r="B5" s="59">
        <v>211200261</v>
      </c>
      <c r="C5" s="60" t="s">
        <v>93</v>
      </c>
      <c r="D5" s="61">
        <v>7.1400000000000005E-2</v>
      </c>
      <c r="E5" s="61"/>
      <c r="F5" s="59"/>
      <c r="G5" s="59"/>
      <c r="H5" s="62" t="s">
        <v>94</v>
      </c>
    </row>
    <row r="6" spans="1:9" ht="22.5" customHeight="1" x14ac:dyDescent="0.2">
      <c r="A6" s="59">
        <v>2</v>
      </c>
      <c r="B6" s="59">
        <v>211200325</v>
      </c>
      <c r="C6" s="60" t="s">
        <v>39</v>
      </c>
      <c r="D6" s="71">
        <v>1</v>
      </c>
      <c r="E6" s="59"/>
      <c r="F6" s="59"/>
      <c r="G6" s="59" t="s">
        <v>94</v>
      </c>
      <c r="H6" s="59"/>
      <c r="I6" t="s">
        <v>101</v>
      </c>
    </row>
    <row r="7" spans="1:9" ht="22.5" customHeight="1" x14ac:dyDescent="0.2">
      <c r="A7" s="59">
        <v>3</v>
      </c>
      <c r="B7" s="59">
        <v>231200406</v>
      </c>
      <c r="C7" s="60" t="s">
        <v>45</v>
      </c>
      <c r="D7" s="71">
        <v>1</v>
      </c>
      <c r="E7" s="59"/>
      <c r="F7" s="59"/>
      <c r="G7" s="59" t="s">
        <v>94</v>
      </c>
      <c r="H7" s="59"/>
      <c r="I7" t="s">
        <v>100</v>
      </c>
    </row>
    <row r="8" spans="1:9" ht="22.5" customHeight="1" x14ac:dyDescent="0.2">
      <c r="A8" s="59">
        <v>4</v>
      </c>
      <c r="B8" s="59">
        <v>231200407</v>
      </c>
      <c r="C8" s="60" t="s">
        <v>47</v>
      </c>
      <c r="D8" s="71">
        <v>1</v>
      </c>
      <c r="E8" s="59"/>
      <c r="F8" s="59"/>
      <c r="G8" s="59" t="s">
        <v>94</v>
      </c>
      <c r="H8" s="59"/>
      <c r="I8" t="s">
        <v>100</v>
      </c>
    </row>
    <row r="9" spans="1:9" ht="22.5" customHeight="1" x14ac:dyDescent="0.2">
      <c r="A9" s="59">
        <v>5</v>
      </c>
      <c r="B9" s="59">
        <v>231200413</v>
      </c>
      <c r="C9" s="60" t="s">
        <v>97</v>
      </c>
      <c r="D9" s="71">
        <v>1</v>
      </c>
      <c r="E9" s="59" t="s">
        <v>94</v>
      </c>
      <c r="F9" s="59"/>
      <c r="G9" s="59"/>
      <c r="H9" s="59"/>
      <c r="I9" t="s">
        <v>100</v>
      </c>
    </row>
    <row r="10" spans="1:9" ht="22.5" customHeight="1" x14ac:dyDescent="0.2">
      <c r="A10" s="59">
        <v>6</v>
      </c>
      <c r="B10" s="59">
        <v>231200410</v>
      </c>
      <c r="C10" s="60" t="s">
        <v>60</v>
      </c>
      <c r="D10" s="71">
        <v>1</v>
      </c>
      <c r="E10" s="59"/>
      <c r="F10" s="68"/>
      <c r="G10" s="59" t="s">
        <v>94</v>
      </c>
      <c r="H10" s="59"/>
      <c r="I10" t="s">
        <v>101</v>
      </c>
    </row>
    <row r="11" spans="1:9" ht="22.5" customHeight="1" x14ac:dyDescent="0.25">
      <c r="A11" s="58"/>
      <c r="B11" s="58"/>
      <c r="C11" s="58"/>
      <c r="D11" s="58"/>
      <c r="E11" s="58"/>
      <c r="F11" s="58"/>
      <c r="G11" s="58"/>
      <c r="H11" s="58"/>
    </row>
    <row r="12" spans="1:9" ht="22.5" customHeight="1" x14ac:dyDescent="0.25">
      <c r="A12" s="58"/>
      <c r="B12" s="58"/>
      <c r="C12" s="58"/>
      <c r="D12" s="58"/>
      <c r="E12" s="58"/>
      <c r="F12" s="58"/>
      <c r="G12" s="58"/>
      <c r="H12" s="58"/>
    </row>
    <row r="13" spans="1:9" ht="22.5" customHeight="1" x14ac:dyDescent="0.2"/>
    <row r="14" spans="1:9" ht="22.5" customHeight="1" x14ac:dyDescent="0.2"/>
    <row r="15" spans="1:9" ht="22.5" customHeight="1" x14ac:dyDescent="0.2"/>
    <row r="16" spans="1:9" ht="22.5" customHeight="1" x14ac:dyDescent="0.2"/>
  </sheetData>
  <mergeCells count="6">
    <mergeCell ref="A1:H1"/>
    <mergeCell ref="A3:A4"/>
    <mergeCell ref="B3:B4"/>
    <mergeCell ref="C3:C4"/>
    <mergeCell ref="D3:D4"/>
    <mergeCell ref="E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BHS INGGRIS II</vt:lpstr>
      <vt:lpstr>Sheet1</vt:lpstr>
      <vt:lpstr>'BHS INGGRIS 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2024-05-02T06:40:22Z</dcterms:created>
  <dcterms:modified xsi:type="dcterms:W3CDTF">2024-08-17T08:22:21Z</dcterms:modified>
</cp:coreProperties>
</file>