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dhe\OneDrive\Dokumen\Kuliah\Pembelajaran 20242025 Ganjil\REKAP\nilai\"/>
    </mc:Choice>
  </mc:AlternateContent>
  <bookViews>
    <workbookView xWindow="0" yWindow="0" windowWidth="19200" windowHeight="6930"/>
  </bookViews>
  <sheets>
    <sheet name="Sheet1 (2)" sheetId="2" r:id="rId1"/>
    <sheet name="Sheet2" sheetId="4" r:id="rId2"/>
  </sheets>
  <calcPr calcId="162913"/>
</workbook>
</file>

<file path=xl/calcChain.xml><?xml version="1.0" encoding="utf-8"?>
<calcChain xmlns="http://schemas.openxmlformats.org/spreadsheetml/2006/main">
  <c r="J45" i="2" l="1"/>
  <c r="J31" i="2"/>
  <c r="F16" i="2"/>
  <c r="S15" i="2" l="1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14" i="2"/>
  <c r="O15" i="2"/>
  <c r="O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6" i="2"/>
  <c r="J47" i="2"/>
  <c r="J48" i="2"/>
  <c r="J49" i="2"/>
  <c r="J50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14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F15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K31" i="2" l="1"/>
  <c r="K19" i="2"/>
  <c r="K15" i="2"/>
  <c r="K28" i="2"/>
  <c r="K38" i="2"/>
  <c r="K30" i="2"/>
  <c r="K26" i="2"/>
  <c r="K22" i="2"/>
  <c r="K18" i="2"/>
  <c r="K50" i="2"/>
  <c r="K42" i="2"/>
  <c r="K36" i="2"/>
  <c r="K24" i="2"/>
  <c r="K41" i="2"/>
  <c r="K33" i="2"/>
  <c r="K29" i="2"/>
  <c r="K17" i="2"/>
  <c r="K47" i="2"/>
  <c r="K46" i="2"/>
  <c r="K49" i="2"/>
  <c r="K27" i="2"/>
  <c r="K23" i="2"/>
  <c r="K20" i="2"/>
  <c r="K45" i="2"/>
  <c r="K37" i="2"/>
  <c r="K25" i="2"/>
  <c r="K21" i="2"/>
  <c r="K48" i="2"/>
  <c r="K44" i="2"/>
  <c r="K40" i="2"/>
  <c r="K32" i="2"/>
  <c r="K34" i="2"/>
  <c r="K43" i="2"/>
  <c r="K35" i="2"/>
  <c r="K39" i="2"/>
  <c r="K16" i="2"/>
  <c r="T19" i="2"/>
  <c r="Y19" i="2" s="1"/>
  <c r="A3" i="4" l="1"/>
  <c r="A2" i="4"/>
  <c r="Q14" i="2"/>
  <c r="J14" i="2"/>
  <c r="F14" i="2"/>
  <c r="T13" i="2"/>
  <c r="K13" i="2"/>
  <c r="AD4" i="2"/>
  <c r="X13" i="2" l="1"/>
  <c r="L38" i="2"/>
  <c r="M38" i="2" s="1"/>
  <c r="L15" i="2"/>
  <c r="L37" i="2"/>
  <c r="M37" i="2" s="1"/>
  <c r="L35" i="2"/>
  <c r="M35" i="2" s="1"/>
  <c r="L50" i="2"/>
  <c r="M50" i="2" s="1"/>
  <c r="L24" i="2"/>
  <c r="M24" i="2" s="1"/>
  <c r="L17" i="2"/>
  <c r="M17" i="2" s="1"/>
  <c r="L19" i="2"/>
  <c r="M19" i="2" s="1"/>
  <c r="L40" i="2"/>
  <c r="L49" i="2"/>
  <c r="M49" i="2" s="1"/>
  <c r="L22" i="2"/>
  <c r="M22" i="2" s="1"/>
  <c r="L41" i="2"/>
  <c r="M41" i="2" s="1"/>
  <c r="L18" i="2"/>
  <c r="M18" i="2" s="1"/>
  <c r="L46" i="2"/>
  <c r="M46" i="2" s="1"/>
  <c r="L36" i="2"/>
  <c r="M36" i="2" s="1"/>
  <c r="L48" i="2"/>
  <c r="M48" i="2" s="1"/>
  <c r="L26" i="2"/>
  <c r="M26" i="2" s="1"/>
  <c r="L29" i="2"/>
  <c r="M29" i="2" s="1"/>
  <c r="L30" i="2"/>
  <c r="M30" i="2" s="1"/>
  <c r="L33" i="2"/>
  <c r="L27" i="2"/>
  <c r="L23" i="2"/>
  <c r="M23" i="2" s="1"/>
  <c r="L47" i="2"/>
  <c r="M47" i="2" s="1"/>
  <c r="L44" i="2"/>
  <c r="M44" i="2" s="1"/>
  <c r="L25" i="2"/>
  <c r="M25" i="2" s="1"/>
  <c r="L43" i="2"/>
  <c r="M43" i="2" s="1"/>
  <c r="L42" i="2"/>
  <c r="M42" i="2" s="1"/>
  <c r="L31" i="2"/>
  <c r="M31" i="2" s="1"/>
  <c r="L28" i="2"/>
  <c r="M28" i="2" s="1"/>
  <c r="L34" i="2"/>
  <c r="M34" i="2" s="1"/>
  <c r="L16" i="2"/>
  <c r="M16" i="2" s="1"/>
  <c r="L20" i="2"/>
  <c r="M20" i="2" s="1"/>
  <c r="L21" i="2"/>
  <c r="M21" i="2" s="1"/>
  <c r="L32" i="2"/>
  <c r="M32" i="2" s="1"/>
  <c r="L39" i="2"/>
  <c r="L45" i="2"/>
  <c r="M45" i="2" s="1"/>
  <c r="T14" i="2"/>
  <c r="Y14" i="2" s="1"/>
  <c r="T15" i="2"/>
  <c r="K14" i="2"/>
  <c r="X14" i="2" s="1"/>
  <c r="X29" i="2" l="1"/>
  <c r="X39" i="2"/>
  <c r="X46" i="2"/>
  <c r="X15" i="2"/>
  <c r="X47" i="2"/>
  <c r="X19" i="2"/>
  <c r="X23" i="2"/>
  <c r="X27" i="2"/>
  <c r="X38" i="2"/>
  <c r="X36" i="2"/>
  <c r="X32" i="2"/>
  <c r="X33" i="2"/>
  <c r="X48" i="2"/>
  <c r="X41" i="2"/>
  <c r="X34" i="2"/>
  <c r="X43" i="2"/>
  <c r="X17" i="2"/>
  <c r="X31" i="2"/>
  <c r="X16" i="2"/>
  <c r="X22" i="2"/>
  <c r="X21" i="2"/>
  <c r="X42" i="2"/>
  <c r="X35" i="2"/>
  <c r="X50" i="2"/>
  <c r="X49" i="2"/>
  <c r="X44" i="2"/>
  <c r="X24" i="2"/>
  <c r="X45" i="2"/>
  <c r="X28" i="2"/>
  <c r="X20" i="2"/>
  <c r="X26" i="2"/>
  <c r="X25" i="2"/>
  <c r="X30" i="2"/>
  <c r="X40" i="2"/>
  <c r="X37" i="2"/>
  <c r="X18" i="2"/>
  <c r="U15" i="2"/>
  <c r="V15" i="2" s="1"/>
  <c r="Y15" i="2"/>
  <c r="M39" i="2"/>
  <c r="M15" i="2"/>
  <c r="Z15" i="2"/>
  <c r="AA15" i="2" s="1"/>
  <c r="M40" i="2"/>
  <c r="M33" i="2"/>
  <c r="M27" i="2"/>
  <c r="U14" i="2"/>
  <c r="V14" i="2" s="1"/>
  <c r="Z13" i="2"/>
  <c r="T16" i="2"/>
  <c r="L14" i="2"/>
  <c r="Z14" i="2" l="1"/>
  <c r="AA14" i="2" s="1"/>
  <c r="U16" i="2"/>
  <c r="Z16" i="2" s="1"/>
  <c r="AA16" i="2" s="1"/>
  <c r="Y16" i="2"/>
  <c r="L51" i="2"/>
  <c r="T17" i="2"/>
  <c r="Y17" i="2" s="1"/>
  <c r="M14" i="2"/>
  <c r="V16" i="2" l="1"/>
  <c r="C2" i="4"/>
  <c r="B2" i="4"/>
  <c r="U17" i="2"/>
  <c r="T18" i="2"/>
  <c r="U18" i="2" l="1"/>
  <c r="Y18" i="2"/>
  <c r="Z17" i="2"/>
  <c r="AA17" i="2" s="1"/>
  <c r="V17" i="2"/>
  <c r="D2" i="4"/>
  <c r="Z18" i="2" l="1"/>
  <c r="AA18" i="2" s="1"/>
  <c r="U19" i="2"/>
  <c r="Z19" i="2" s="1"/>
  <c r="T20" i="2"/>
  <c r="Y20" i="2" s="1"/>
  <c r="V18" i="2"/>
  <c r="V19" i="2" l="1"/>
  <c r="AA19" i="2"/>
  <c r="U20" i="2"/>
  <c r="Z20" i="2" s="1"/>
  <c r="T21" i="2"/>
  <c r="Y21" i="2" s="1"/>
  <c r="V20" i="2" l="1"/>
  <c r="AA20" i="2"/>
  <c r="U21" i="2"/>
  <c r="Z21" i="2" s="1"/>
  <c r="T22" i="2"/>
  <c r="Y22" i="2" s="1"/>
  <c r="V21" i="2" l="1"/>
  <c r="AA21" i="2"/>
  <c r="U22" i="2"/>
  <c r="Z22" i="2" s="1"/>
  <c r="T23" i="2"/>
  <c r="Y23" i="2" s="1"/>
  <c r="V22" i="2" l="1"/>
  <c r="AA22" i="2"/>
  <c r="U23" i="2"/>
  <c r="Z23" i="2" s="1"/>
  <c r="T24" i="2"/>
  <c r="Y24" i="2" s="1"/>
  <c r="V23" i="2" l="1"/>
  <c r="AA23" i="2"/>
  <c r="U24" i="2"/>
  <c r="Z24" i="2" s="1"/>
  <c r="T25" i="2"/>
  <c r="Y25" i="2" s="1"/>
  <c r="V24" i="2" l="1"/>
  <c r="AA24" i="2"/>
  <c r="U25" i="2"/>
  <c r="Z25" i="2" s="1"/>
  <c r="T26" i="2"/>
  <c r="Y26" i="2" s="1"/>
  <c r="U26" i="2" l="1"/>
  <c r="Z26" i="2" s="1"/>
  <c r="V25" i="2"/>
  <c r="AA25" i="2"/>
  <c r="T27" i="2"/>
  <c r="Y27" i="2" s="1"/>
  <c r="V26" i="2" l="1"/>
  <c r="AA26" i="2"/>
  <c r="U27" i="2"/>
  <c r="Z27" i="2" s="1"/>
  <c r="T28" i="2"/>
  <c r="Y28" i="2" s="1"/>
  <c r="V27" i="2" l="1"/>
  <c r="AA27" i="2"/>
  <c r="U28" i="2"/>
  <c r="Z28" i="2" s="1"/>
  <c r="T29" i="2"/>
  <c r="Y29" i="2" s="1"/>
  <c r="U29" i="2" l="1"/>
  <c r="Z29" i="2" s="1"/>
  <c r="V28" i="2"/>
  <c r="AA28" i="2"/>
  <c r="T30" i="2"/>
  <c r="U30" i="2" l="1"/>
  <c r="Z30" i="2" s="1"/>
  <c r="Y30" i="2"/>
  <c r="V29" i="2"/>
  <c r="AA29" i="2"/>
  <c r="T31" i="2"/>
  <c r="Y31" i="2" s="1"/>
  <c r="U31" i="2" l="1"/>
  <c r="Z31" i="2" s="1"/>
  <c r="V30" i="2"/>
  <c r="AA30" i="2"/>
  <c r="T32" i="2"/>
  <c r="Y32" i="2" s="1"/>
  <c r="U32" i="2" l="1"/>
  <c r="Z32" i="2" s="1"/>
  <c r="V31" i="2"/>
  <c r="AA31" i="2"/>
  <c r="T33" i="2"/>
  <c r="Y33" i="2" s="1"/>
  <c r="U33" i="2" l="1"/>
  <c r="Z33" i="2" s="1"/>
  <c r="V32" i="2"/>
  <c r="AA32" i="2"/>
  <c r="T34" i="2"/>
  <c r="Y34" i="2" s="1"/>
  <c r="U34" i="2" l="1"/>
  <c r="Z34" i="2" s="1"/>
  <c r="V33" i="2"/>
  <c r="AA33" i="2"/>
  <c r="T35" i="2"/>
  <c r="Y35" i="2" s="1"/>
  <c r="U35" i="2" l="1"/>
  <c r="Z35" i="2" s="1"/>
  <c r="V34" i="2"/>
  <c r="AA34" i="2"/>
  <c r="T36" i="2"/>
  <c r="Y36" i="2" s="1"/>
  <c r="U36" i="2" l="1"/>
  <c r="Z36" i="2" s="1"/>
  <c r="V35" i="2"/>
  <c r="AA35" i="2"/>
  <c r="T37" i="2"/>
  <c r="Y37" i="2" s="1"/>
  <c r="U37" i="2" l="1"/>
  <c r="Z37" i="2" s="1"/>
  <c r="V36" i="2"/>
  <c r="AA36" i="2"/>
  <c r="T38" i="2"/>
  <c r="Y38" i="2" s="1"/>
  <c r="U38" i="2" l="1"/>
  <c r="Z38" i="2" s="1"/>
  <c r="V37" i="2"/>
  <c r="AA37" i="2"/>
  <c r="V38" i="2" l="1"/>
  <c r="AA38" i="2"/>
  <c r="T39" i="2"/>
  <c r="Y39" i="2" s="1"/>
  <c r="U39" i="2" l="1"/>
  <c r="Z39" i="2" s="1"/>
  <c r="T40" i="2"/>
  <c r="Y40" i="2" s="1"/>
  <c r="U40" i="2" l="1"/>
  <c r="Z40" i="2" s="1"/>
  <c r="V39" i="2"/>
  <c r="AA39" i="2"/>
  <c r="T41" i="2"/>
  <c r="Y41" i="2" s="1"/>
  <c r="U41" i="2" l="1"/>
  <c r="Z41" i="2" s="1"/>
  <c r="V40" i="2"/>
  <c r="AA40" i="2"/>
  <c r="T42" i="2"/>
  <c r="Y42" i="2" s="1"/>
  <c r="U42" i="2" l="1"/>
  <c r="Z42" i="2" s="1"/>
  <c r="V41" i="2"/>
  <c r="AA41" i="2"/>
  <c r="T43" i="2"/>
  <c r="Y43" i="2" s="1"/>
  <c r="U43" i="2" l="1"/>
  <c r="Z43" i="2" s="1"/>
  <c r="V42" i="2"/>
  <c r="AA42" i="2"/>
  <c r="T44" i="2"/>
  <c r="Y44" i="2" s="1"/>
  <c r="U44" i="2" l="1"/>
  <c r="Z44" i="2" s="1"/>
  <c r="V43" i="2"/>
  <c r="AA43" i="2"/>
  <c r="T45" i="2"/>
  <c r="Y45" i="2" s="1"/>
  <c r="U45" i="2" l="1"/>
  <c r="Z45" i="2" s="1"/>
  <c r="V44" i="2"/>
  <c r="AA44" i="2"/>
  <c r="T46" i="2"/>
  <c r="Y46" i="2" s="1"/>
  <c r="U46" i="2" l="1"/>
  <c r="Z46" i="2" s="1"/>
  <c r="V45" i="2"/>
  <c r="AA45" i="2"/>
  <c r="T47" i="2"/>
  <c r="Y47" i="2" s="1"/>
  <c r="U47" i="2" l="1"/>
  <c r="Z47" i="2" s="1"/>
  <c r="V46" i="2"/>
  <c r="AA46" i="2"/>
  <c r="T48" i="2"/>
  <c r="Y48" i="2" s="1"/>
  <c r="V47" i="2" l="1"/>
  <c r="AA47" i="2"/>
  <c r="U48" i="2"/>
  <c r="Z48" i="2" s="1"/>
  <c r="T49" i="2"/>
  <c r="Y49" i="2" s="1"/>
  <c r="U49" i="2" l="1"/>
  <c r="Z49" i="2" s="1"/>
  <c r="V48" i="2"/>
  <c r="AA48" i="2"/>
  <c r="T50" i="2"/>
  <c r="Y50" i="2" s="1"/>
  <c r="V49" i="2" l="1"/>
  <c r="AA49" i="2"/>
  <c r="U50" i="2"/>
  <c r="Z50" i="2" s="1"/>
  <c r="V50" i="2" l="1"/>
  <c r="AA50" i="2"/>
  <c r="AI24" i="2" l="1"/>
  <c r="AI29" i="2"/>
  <c r="AI27" i="2"/>
  <c r="AI25" i="2"/>
  <c r="AI26" i="2"/>
  <c r="AI28" i="2"/>
  <c r="AI23" i="2"/>
  <c r="B3" i="4"/>
  <c r="C3" i="4"/>
  <c r="AI30" i="2" l="1"/>
  <c r="D3" i="4"/>
</calcChain>
</file>

<file path=xl/sharedStrings.xml><?xml version="1.0" encoding="utf-8"?>
<sst xmlns="http://schemas.openxmlformats.org/spreadsheetml/2006/main" count="151" uniqueCount="103">
  <si>
    <t>DAFTAR NILAI MAHASISWA</t>
  </si>
  <si>
    <t>Tahun Ajaran</t>
  </si>
  <si>
    <t>:</t>
  </si>
  <si>
    <t>Semester</t>
  </si>
  <si>
    <t>Ganjil</t>
  </si>
  <si>
    <t>Jenjang Studi</t>
  </si>
  <si>
    <t>S1</t>
  </si>
  <si>
    <t>Program Studi</t>
  </si>
  <si>
    <t>~NSIM</t>
  </si>
  <si>
    <t>NILAI TOTAL YANG DIINPUT TANPA SIMULASI</t>
  </si>
  <si>
    <t>Kelas Kuliah</t>
  </si>
  <si>
    <t xml:space="preserve"> 01</t>
  </si>
  <si>
    <t>NSIM</t>
  </si>
  <si>
    <t>NILAI TOTAL YANG DIINPUT DENGAN SIMULASI</t>
  </si>
  <si>
    <t>Kode MK</t>
  </si>
  <si>
    <t>KET</t>
  </si>
  <si>
    <t>~NSIM dan NSIM di bandingkan, yang lebih tinggi dipakai sebagai nilai TOTAL</t>
  </si>
  <si>
    <t>Mata Kuliah</t>
  </si>
  <si>
    <t>No.</t>
  </si>
  <si>
    <t>NIM</t>
  </si>
  <si>
    <t>K</t>
  </si>
  <si>
    <t>Nama Mahasiswa</t>
  </si>
  <si>
    <t>CPL - CPMK</t>
  </si>
  <si>
    <t>Nilai ANGKA / ESBED</t>
  </si>
  <si>
    <t>INFORMASI TABEL BOBOT NILAI</t>
  </si>
  <si>
    <t>Nilai</t>
  </si>
  <si>
    <t>Observasi (Praktek / Tugas)</t>
  </si>
  <si>
    <t>Tes Tulis (UTS)</t>
  </si>
  <si>
    <t>Jumlah Bobot</t>
  </si>
  <si>
    <t>Konversi</t>
  </si>
  <si>
    <t>Ket</t>
  </si>
  <si>
    <t>REMIDI</t>
  </si>
  <si>
    <t>Nilai Akhir</t>
  </si>
  <si>
    <t>Nilai Huruf</t>
  </si>
  <si>
    <t>RENTANG NILAI</t>
  </si>
  <si>
    <t>PERSENTASE BOBOT (%)</t>
  </si>
  <si>
    <t>HURUF</t>
  </si>
  <si>
    <t>BOBOT</t>
  </si>
  <si>
    <t>DARI</t>
  </si>
  <si>
    <t>SAMPAI</t>
  </si>
  <si>
    <t>A</t>
  </si>
  <si>
    <t xml:space="preserve"> </t>
  </si>
  <si>
    <t xml:space="preserve"> 0</t>
  </si>
  <si>
    <t>B</t>
  </si>
  <si>
    <t>AB</t>
  </si>
  <si>
    <t>C</t>
  </si>
  <si>
    <t>D</t>
  </si>
  <si>
    <t>BC</t>
  </si>
  <si>
    <t>E</t>
  </si>
  <si>
    <t>LULUS</t>
  </si>
  <si>
    <t>TIDAK LULUS</t>
  </si>
  <si>
    <t>Jumlah Mahasiswa</t>
  </si>
  <si>
    <t>ANDRE</t>
  </si>
  <si>
    <t>Unjuk Kerja (Presentasi)</t>
  </si>
  <si>
    <t>HARLIN APRILIANTO</t>
  </si>
  <si>
    <t>Yogyakarta, 01  Februari 2024</t>
  </si>
  <si>
    <t>Menyetujui</t>
  </si>
  <si>
    <t xml:space="preserve">Membuat,    </t>
  </si>
  <si>
    <t>Ketua Program Studi S1 Informatika</t>
  </si>
  <si>
    <t xml:space="preserve">LnO Matakuliah   </t>
  </si>
  <si>
    <t>Dhina Puspasari Wijaya, S.Kom., M.Kom</t>
  </si>
  <si>
    <t>CPMK091</t>
  </si>
  <si>
    <t>CPMK092</t>
  </si>
  <si>
    <t>CALVIN RAMADHAN ERIKA</t>
  </si>
  <si>
    <t>FAJAR MAULANA</t>
  </si>
  <si>
    <t>JEHAN TRI KHOEROTA</t>
  </si>
  <si>
    <t>ADINDA LESTARI</t>
  </si>
  <si>
    <t>AFIF SAHLI BUTON</t>
  </si>
  <si>
    <t>AFRIZAL BALYA</t>
  </si>
  <si>
    <t>AHMAD SAFIQ MASRUR</t>
  </si>
  <si>
    <t>ALIM CIPTA PRIMANTARA</t>
  </si>
  <si>
    <t>ANI ROIHATUL JANAH</t>
  </si>
  <si>
    <t>AZRIEL HARDIYAN</t>
  </si>
  <si>
    <t>DEANOVA BAGAS PRASETYA</t>
  </si>
  <si>
    <t>DIMAS ANGGA ANDREANTO</t>
  </si>
  <si>
    <t>EKSANDA NAUFAL FIKRI</t>
  </si>
  <si>
    <t>FAHRUL IKHSAN FUDHORI</t>
  </si>
  <si>
    <t>FAIZ FATURRAHMAN</t>
  </si>
  <si>
    <t>FAJAR ARROHMAN</t>
  </si>
  <si>
    <t>GALANG PRAZITA BHAYANGKARA</t>
  </si>
  <si>
    <t>HARIS NUR RIDLO</t>
  </si>
  <si>
    <t>JAKA BANGKIT SEMBADA</t>
  </si>
  <si>
    <t>KHOLIL MUSTOFA</t>
  </si>
  <si>
    <t>MALIK RAGIL SYAPUTRA</t>
  </si>
  <si>
    <t>MUHAMAD ALIFIAN NOVAL RAMADAN</t>
  </si>
  <si>
    <t>MUHAMAD RIFKI INISAPUTRA</t>
  </si>
  <si>
    <t>MUHAMMAD ILZAM FAHRURROZI</t>
  </si>
  <si>
    <t>MUHAMMAD KHOERUL HABIBI</t>
  </si>
  <si>
    <t>NADA APRILIA</t>
  </si>
  <si>
    <t>NUR FAUZIATUN NAZLA</t>
  </si>
  <si>
    <t>RAIHANDIKA ABIYYU TSABIT HALIM</t>
  </si>
  <si>
    <t>RIPAL PRATAMA</t>
  </si>
  <si>
    <t>SALMA LAILA KHOIRUNNISA</t>
  </si>
  <si>
    <t>SYAHRUL GUNAWAN</t>
  </si>
  <si>
    <t>UJANG MUAMAR</t>
  </si>
  <si>
    <t>VINA SALSABILA</t>
  </si>
  <si>
    <t>YAZID SYAFRUDIN</t>
  </si>
  <si>
    <t>ZAINAL MUTTAQIIN</t>
  </si>
  <si>
    <t>CPL09 -CPMK091</t>
  </si>
  <si>
    <t xml:space="preserve">CPL09 -CPMK092 </t>
  </si>
  <si>
    <t>INFORMATIKA</t>
  </si>
  <si>
    <t>2024/2025</t>
  </si>
  <si>
    <t>Kecerdasan Buatan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</si>
</sst>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0."/>
  </numFmts>
  <fonts count="13">
    <font>
      <sz val="10"/>
      <name val="Arial"/>
    </font>
    <font>
      <b/>
      <sz val="14"/>
      <color indexed="1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2"/>
      <color indexed="9"/>
      <name val="Arial"/>
      <family val="2"/>
    </font>
    <font>
      <sz val="8"/>
      <name val="Arial"/>
      <family val="2"/>
    </font>
    <font>
      <sz val="1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8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 applyFill="0"/>
  </cellStyleXfs>
  <cellXfs count="85">
    <xf numFmtId="0" fontId="0" fillId="0" borderId="0" xfId="0" applyFill="1"/>
    <xf numFmtId="0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Continuous" wrapText="1"/>
    </xf>
    <xf numFmtId="0" fontId="5" fillId="2" borderId="4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164" fontId="6" fillId="0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3" borderId="0" xfId="0" applyFill="1"/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Continuous"/>
    </xf>
    <xf numFmtId="0" fontId="5" fillId="2" borderId="5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Continuous"/>
    </xf>
    <xf numFmtId="0" fontId="8" fillId="6" borderId="4" xfId="0" applyFont="1" applyFill="1" applyBorder="1" applyAlignment="1">
      <alignment horizontal="centerContinuous" wrapText="1"/>
    </xf>
    <xf numFmtId="0" fontId="8" fillId="6" borderId="4" xfId="0" applyFont="1" applyFill="1" applyBorder="1" applyAlignment="1">
      <alignment horizontal="centerContinuous"/>
    </xf>
    <xf numFmtId="0" fontId="4" fillId="7" borderId="4" xfId="0" applyFont="1" applyFill="1" applyBorder="1" applyAlignment="1">
      <alignment horizontal="centerContinuous"/>
    </xf>
    <xf numFmtId="166" fontId="10" fillId="0" borderId="4" xfId="0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0" fillId="0" borderId="14" xfId="0" applyFill="1" applyBorder="1"/>
    <xf numFmtId="0" fontId="0" fillId="0" borderId="15" xfId="0" applyFill="1" applyBorder="1"/>
    <xf numFmtId="164" fontId="6" fillId="0" borderId="0" xfId="0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64" fontId="6" fillId="11" borderId="4" xfId="0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164" fontId="6" fillId="1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Continuous"/>
    </xf>
    <xf numFmtId="0" fontId="9" fillId="0" borderId="0" xfId="0" applyFont="1" applyFill="1"/>
    <xf numFmtId="0" fontId="0" fillId="0" borderId="0" xfId="0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0" fillId="0" borderId="0" xfId="0" applyFill="1" applyAlignment="1"/>
    <xf numFmtId="0" fontId="9" fillId="0" borderId="0" xfId="0" applyFont="1" applyFill="1" applyAlignment="1"/>
    <xf numFmtId="0" fontId="0" fillId="0" borderId="0" xfId="0" applyFill="1" applyAlignment="1">
      <alignment horizontal="center"/>
    </xf>
    <xf numFmtId="164" fontId="6" fillId="11" borderId="20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Continuous"/>
    </xf>
    <xf numFmtId="0" fontId="0" fillId="0" borderId="0" xfId="0"/>
    <xf numFmtId="0" fontId="6" fillId="15" borderId="15" xfId="0" applyFont="1" applyFill="1" applyBorder="1" applyAlignment="1">
      <alignment horizontal="center" vertical="center"/>
    </xf>
    <xf numFmtId="0" fontId="3" fillId="14" borderId="10" xfId="0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800000"/>
      <color rgb="FF000080"/>
      <color rgb="FF008000"/>
      <color rgb="FFFFFF00"/>
      <color rgb="FF0000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'Sheet1 (2)'!$AH$23:$AH$29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'Sheet1 (2)'!$AI$23:$AI$29</c:f>
              <c:numCache>
                <c:formatCode>General</c:formatCode>
                <c:ptCount val="7"/>
                <c:pt idx="0">
                  <c:v>6</c:v>
                </c:pt>
                <c:pt idx="1">
                  <c:v>22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4AD3-BC2E-C4965AC9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6132911"/>
        <c:axId val="1916137071"/>
      </c:barChart>
      <c:catAx>
        <c:axId val="191613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137071"/>
        <c:crosses val="autoZero"/>
        <c:auto val="1"/>
        <c:lblAlgn val="ctr"/>
        <c:lblOffset val="100"/>
        <c:noMultiLvlLbl val="0"/>
      </c:catAx>
      <c:valAx>
        <c:axId val="191613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132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Sebaran CPMK 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LULUS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Sheet2!$A$2:$A$3</c:f>
              <c:strCache>
                <c:ptCount val="2"/>
                <c:pt idx="0">
                  <c:v>CPMK091</c:v>
                </c:pt>
                <c:pt idx="1">
                  <c:v>CPMK092</c:v>
                </c:pt>
              </c:strCache>
            </c:strRef>
          </c:cat>
          <c:val>
            <c:numRef>
              <c:f>Sheet2!$B$2:$B$3</c:f>
              <c:numCache>
                <c:formatCode>General</c:formatCode>
                <c:ptCount val="2"/>
                <c:pt idx="0">
                  <c:v>33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E-4295-AF78-90D2D16638B6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TIDAK LULUS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Sheet2!$A$2:$A$3</c:f>
              <c:strCache>
                <c:ptCount val="2"/>
                <c:pt idx="0">
                  <c:v>CPMK091</c:v>
                </c:pt>
                <c:pt idx="1">
                  <c:v>CPMK092</c:v>
                </c:pt>
              </c:strCache>
            </c:strRef>
          </c:cat>
          <c:val>
            <c:numRef>
              <c:f>Sheet2!$C$2:$C$3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E-4295-AF78-90D2D1663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7672726"/>
        <c:axId val="553761127"/>
      </c:barChart>
      <c:catAx>
        <c:axId val="64767272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761127"/>
        <c:crosses val="autoZero"/>
        <c:auto val="1"/>
        <c:lblAlgn val="ctr"/>
        <c:lblOffset val="100"/>
        <c:noMultiLvlLbl val="0"/>
      </c:catAx>
      <c:valAx>
        <c:axId val="553761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Jumlah Mahasiswa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67272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54</xdr:row>
      <xdr:rowOff>117231</xdr:rowOff>
    </xdr:from>
    <xdr:to>
      <xdr:col>9</xdr:col>
      <xdr:colOff>56707</xdr:colOff>
      <xdr:row>59</xdr:row>
      <xdr:rowOff>52034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9594606"/>
          <a:ext cx="1733107" cy="744428"/>
        </a:xfrm>
        <a:prstGeom prst="rect">
          <a:avLst/>
        </a:prstGeom>
      </xdr:spPr>
    </xdr:pic>
    <xdr:clientData/>
  </xdr:twoCellAnchor>
  <xdr:twoCellAnchor editAs="oneCell">
    <xdr:from>
      <xdr:col>14</xdr:col>
      <xdr:colOff>1251858</xdr:colOff>
      <xdr:row>54</xdr:row>
      <xdr:rowOff>60476</xdr:rowOff>
    </xdr:from>
    <xdr:to>
      <xdr:col>18</xdr:col>
      <xdr:colOff>192766</xdr:colOff>
      <xdr:row>59</xdr:row>
      <xdr:rowOff>75141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2810" y="9924143"/>
          <a:ext cx="1873701" cy="800856"/>
        </a:xfrm>
        <a:prstGeom prst="rect">
          <a:avLst/>
        </a:prstGeom>
      </xdr:spPr>
    </xdr:pic>
    <xdr:clientData/>
  </xdr:twoCellAnchor>
  <xdr:twoCellAnchor>
    <xdr:from>
      <xdr:col>31</xdr:col>
      <xdr:colOff>393095</xdr:colOff>
      <xdr:row>30</xdr:row>
      <xdr:rowOff>145143</xdr:rowOff>
    </xdr:from>
    <xdr:to>
      <xdr:col>36</xdr:col>
      <xdr:colOff>495904</xdr:colOff>
      <xdr:row>41</xdr:row>
      <xdr:rowOff>139095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</xdr:colOff>
      <xdr:row>3</xdr:row>
      <xdr:rowOff>66675</xdr:rowOff>
    </xdr:from>
    <xdr:to>
      <xdr:col>12</xdr:col>
      <xdr:colOff>327025</xdr:colOff>
      <xdr:row>20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tabSelected="1" topLeftCell="A31" zoomScale="70" zoomScaleNormal="70" workbookViewId="0">
      <pane xSplit="4" topLeftCell="E1" activePane="topRight" state="frozen"/>
      <selection pane="topRight" activeCell="R50" sqref="R50"/>
    </sheetView>
  </sheetViews>
  <sheetFormatPr defaultColWidth="9.1796875" defaultRowHeight="12.5"/>
  <cols>
    <col min="1" max="1" width="5.7265625"/>
    <col min="2" max="2" width="11.08984375" bestFit="1" customWidth="1"/>
    <col min="3" max="3" width="3.7265625"/>
    <col min="4" max="4" width="32.90625" customWidth="1"/>
    <col min="5" max="5" width="7.7265625" style="3" customWidth="1"/>
    <col min="6" max="6" width="18.81640625" customWidth="1"/>
    <col min="7" max="7" width="5.7265625" customWidth="1"/>
    <col min="8" max="8" width="16.7265625" customWidth="1"/>
    <col min="9" max="9" width="8.453125" customWidth="1"/>
    <col min="10" max="10" width="15.54296875" customWidth="1"/>
    <col min="11" max="11" width="11.26953125" customWidth="1"/>
    <col min="12" max="12" width="8.54296875" customWidth="1"/>
    <col min="13" max="13" width="11.54296875" customWidth="1"/>
    <col min="14" max="14" width="7.7265625" customWidth="1"/>
    <col min="15" max="15" width="10.7265625" customWidth="1"/>
    <col min="16" max="16" width="5.7265625" customWidth="1"/>
    <col min="17" max="17" width="12.6328125" customWidth="1"/>
    <col min="18" max="18" width="5.7265625" customWidth="1"/>
    <col min="19" max="19" width="16.7265625" customWidth="1"/>
    <col min="20" max="21" width="10" customWidth="1"/>
    <col min="22" max="22" width="11.1796875" customWidth="1"/>
    <col min="23" max="23" width="0.81640625"/>
    <col min="24" max="24" width="11"/>
    <col min="25" max="25" width="12.7265625"/>
    <col min="26" max="26" width="12.81640625"/>
    <col min="27" max="27" width="12.7265625"/>
    <col min="28" max="28" width="0.81640625"/>
    <col min="29" max="29" width="5.7265625"/>
    <col min="30" max="30" width="6.7265625"/>
    <col min="31" max="31" width="5.7265625" customWidth="1"/>
    <col min="32" max="32" width="10.7265625"/>
    <col min="33" max="33" width="5.7265625"/>
    <col min="34" max="35" width="12.7265625"/>
    <col min="36" max="37" width="10.7265625"/>
  </cols>
  <sheetData>
    <row r="1" spans="1:37" ht="18">
      <c r="A1" s="4" t="s">
        <v>0</v>
      </c>
    </row>
    <row r="2" spans="1:37" ht="12" customHeight="1">
      <c r="A2" s="4"/>
    </row>
    <row r="3" spans="1:37" ht="13">
      <c r="A3" s="5" t="s">
        <v>1</v>
      </c>
      <c r="C3" s="5" t="s">
        <v>2</v>
      </c>
      <c r="D3" s="5" t="s">
        <v>101</v>
      </c>
      <c r="E3" s="6"/>
      <c r="AC3" s="20">
        <v>100</v>
      </c>
      <c r="AD3" s="20">
        <v>25</v>
      </c>
    </row>
    <row r="4" spans="1:37" ht="13">
      <c r="A4" s="5" t="s">
        <v>3</v>
      </c>
      <c r="C4" s="5" t="s">
        <v>2</v>
      </c>
      <c r="D4" s="5" t="s">
        <v>4</v>
      </c>
      <c r="E4" s="6"/>
      <c r="AC4" s="20">
        <v>70</v>
      </c>
      <c r="AD4" s="20">
        <f>AC4/AC3*AD3</f>
        <v>17.5</v>
      </c>
    </row>
    <row r="5" spans="1:37" ht="13">
      <c r="A5" s="5" t="s">
        <v>5</v>
      </c>
      <c r="C5" s="5" t="s">
        <v>2</v>
      </c>
      <c r="D5" s="5" t="s">
        <v>6</v>
      </c>
      <c r="E5" s="6"/>
    </row>
    <row r="6" spans="1:37" ht="13">
      <c r="A6" s="5" t="s">
        <v>7</v>
      </c>
      <c r="C6" s="5" t="s">
        <v>2</v>
      </c>
      <c r="D6" s="5" t="s">
        <v>100</v>
      </c>
      <c r="E6" s="6"/>
      <c r="AC6" s="17" t="s">
        <v>8</v>
      </c>
      <c r="AD6" s="16" t="s">
        <v>2</v>
      </c>
      <c r="AE6" s="17" t="s">
        <v>9</v>
      </c>
    </row>
    <row r="7" spans="1:37" ht="13">
      <c r="A7" s="5" t="s">
        <v>10</v>
      </c>
      <c r="C7" s="5" t="s">
        <v>2</v>
      </c>
      <c r="D7" s="5" t="s">
        <v>11</v>
      </c>
      <c r="E7" s="6"/>
      <c r="AC7" s="17" t="s">
        <v>12</v>
      </c>
      <c r="AD7" s="16" t="s">
        <v>2</v>
      </c>
      <c r="AE7" s="17" t="s">
        <v>13</v>
      </c>
    </row>
    <row r="8" spans="1:37" ht="13">
      <c r="A8" s="5" t="s">
        <v>14</v>
      </c>
      <c r="C8" s="5" t="s">
        <v>2</v>
      </c>
      <c r="D8" s="5"/>
      <c r="E8" s="6"/>
      <c r="AC8" s="17" t="s">
        <v>15</v>
      </c>
      <c r="AD8" s="16" t="s">
        <v>2</v>
      </c>
      <c r="AE8" s="17" t="s">
        <v>16</v>
      </c>
    </row>
    <row r="9" spans="1:37" ht="13">
      <c r="A9" s="5" t="s">
        <v>17</v>
      </c>
      <c r="C9" s="5" t="s">
        <v>2</v>
      </c>
      <c r="D9" s="5" t="s">
        <v>102</v>
      </c>
      <c r="E9" s="6"/>
    </row>
    <row r="10" spans="1:37" ht="13">
      <c r="A10" s="7"/>
      <c r="B10" s="7"/>
      <c r="C10" s="7"/>
      <c r="D10" s="7"/>
      <c r="E10" s="8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21"/>
      <c r="X10" s="22"/>
      <c r="Y10" s="23"/>
      <c r="Z10" s="23"/>
      <c r="AA10" s="23"/>
    </row>
    <row r="11" spans="1:37" ht="13">
      <c r="A11" s="11" t="s">
        <v>18</v>
      </c>
      <c r="B11" s="11" t="s">
        <v>19</v>
      </c>
      <c r="C11" s="11" t="s">
        <v>20</v>
      </c>
      <c r="D11" s="12" t="s">
        <v>21</v>
      </c>
      <c r="E11" s="79" t="s">
        <v>61</v>
      </c>
      <c r="F11" s="80"/>
      <c r="G11" s="80"/>
      <c r="H11" s="80"/>
      <c r="I11" s="80"/>
      <c r="J11" s="80"/>
      <c r="K11" s="80"/>
      <c r="L11" s="80"/>
      <c r="M11" s="80"/>
      <c r="N11" s="81" t="s">
        <v>62</v>
      </c>
      <c r="O11" s="81"/>
      <c r="P11" s="81"/>
      <c r="Q11" s="81"/>
      <c r="R11" s="81"/>
      <c r="S11" s="81"/>
      <c r="T11" s="81"/>
      <c r="U11" s="81"/>
      <c r="V11" s="81"/>
      <c r="W11" s="24"/>
      <c r="X11" s="82" t="s">
        <v>22</v>
      </c>
      <c r="Y11" s="83"/>
      <c r="Z11" s="77" t="s">
        <v>23</v>
      </c>
      <c r="AA11" s="78"/>
      <c r="AH11" s="29" t="s">
        <v>24</v>
      </c>
      <c r="AI11" s="29"/>
      <c r="AJ11" s="29"/>
      <c r="AK11" s="29"/>
    </row>
    <row r="12" spans="1:37" s="2" customFormat="1" ht="39">
      <c r="A12" s="13"/>
      <c r="B12" s="13"/>
      <c r="C12" s="13"/>
      <c r="D12" s="13"/>
      <c r="E12" s="39" t="s">
        <v>25</v>
      </c>
      <c r="F12" s="40" t="s">
        <v>26</v>
      </c>
      <c r="G12" s="40" t="s">
        <v>25</v>
      </c>
      <c r="H12" s="40" t="s">
        <v>53</v>
      </c>
      <c r="I12" s="40" t="s">
        <v>25</v>
      </c>
      <c r="J12" s="40" t="s">
        <v>27</v>
      </c>
      <c r="K12" s="40" t="s">
        <v>28</v>
      </c>
      <c r="L12" s="40" t="s">
        <v>29</v>
      </c>
      <c r="M12" s="40" t="s">
        <v>30</v>
      </c>
      <c r="N12" s="42" t="s">
        <v>25</v>
      </c>
      <c r="O12" s="43" t="s">
        <v>26</v>
      </c>
      <c r="P12" s="43" t="s">
        <v>25</v>
      </c>
      <c r="Q12" s="43" t="s">
        <v>53</v>
      </c>
      <c r="R12" s="43" t="s">
        <v>25</v>
      </c>
      <c r="S12" s="43" t="s">
        <v>27</v>
      </c>
      <c r="T12" s="43" t="s">
        <v>28</v>
      </c>
      <c r="U12" s="44" t="s">
        <v>29</v>
      </c>
      <c r="V12" s="44" t="s">
        <v>30</v>
      </c>
      <c r="W12" s="25" t="s">
        <v>31</v>
      </c>
      <c r="X12" s="59" t="s">
        <v>98</v>
      </c>
      <c r="Y12" s="59" t="s">
        <v>99</v>
      </c>
      <c r="Z12" s="60" t="s">
        <v>32</v>
      </c>
      <c r="AA12" s="60" t="s">
        <v>33</v>
      </c>
      <c r="AH12" s="30"/>
      <c r="AI12" s="30"/>
      <c r="AJ12" s="30" t="s">
        <v>34</v>
      </c>
      <c r="AK12" s="30"/>
    </row>
    <row r="13" spans="1:37" ht="15.5">
      <c r="A13" s="14" t="s">
        <v>35</v>
      </c>
      <c r="B13" s="14"/>
      <c r="C13" s="14"/>
      <c r="D13" s="14"/>
      <c r="E13" s="15"/>
      <c r="F13" s="15">
        <v>10</v>
      </c>
      <c r="G13" s="15"/>
      <c r="H13" s="15">
        <v>10</v>
      </c>
      <c r="I13" s="15"/>
      <c r="J13" s="15">
        <v>30</v>
      </c>
      <c r="K13" s="41">
        <f t="shared" ref="K13:K50" si="0">F13+H13+J13</f>
        <v>50</v>
      </c>
      <c r="L13" s="15">
        <v>100</v>
      </c>
      <c r="M13" s="15"/>
      <c r="N13" s="15"/>
      <c r="O13" s="15">
        <v>10</v>
      </c>
      <c r="P13" s="15"/>
      <c r="Q13" s="15">
        <v>10</v>
      </c>
      <c r="R13" s="15"/>
      <c r="S13" s="15">
        <v>30</v>
      </c>
      <c r="T13" s="15">
        <f t="shared" ref="T13:T50" si="1">O13+Q13+S13</f>
        <v>50</v>
      </c>
      <c r="U13" s="15">
        <v>100</v>
      </c>
      <c r="V13" s="15"/>
      <c r="W13" s="26"/>
      <c r="X13" s="27">
        <f>K13</f>
        <v>50</v>
      </c>
      <c r="Y13" s="19">
        <v>50</v>
      </c>
      <c r="Z13" s="28">
        <f>SUM(X13:Y13)</f>
        <v>100</v>
      </c>
      <c r="AA13" s="19"/>
      <c r="AB13" s="26"/>
      <c r="AC13" s="72"/>
      <c r="AD13" s="72"/>
      <c r="AE13" s="26"/>
      <c r="AH13" s="31" t="s">
        <v>36</v>
      </c>
      <c r="AI13" s="31" t="s">
        <v>37</v>
      </c>
      <c r="AJ13" s="31" t="s">
        <v>38</v>
      </c>
      <c r="AK13" s="31" t="s">
        <v>39</v>
      </c>
    </row>
    <row r="14" spans="1:37" ht="13">
      <c r="A14" s="33">
        <v>1</v>
      </c>
      <c r="B14" s="75">
        <v>213200201</v>
      </c>
      <c r="C14" s="34"/>
      <c r="D14" s="75" t="s">
        <v>63</v>
      </c>
      <c r="E14" s="45">
        <v>30</v>
      </c>
      <c r="F14" s="18">
        <f>E14/100*$F$13</f>
        <v>3</v>
      </c>
      <c r="G14" s="45">
        <v>30</v>
      </c>
      <c r="H14" s="18">
        <f>G14/100*$H$13</f>
        <v>3</v>
      </c>
      <c r="I14" s="76">
        <v>50</v>
      </c>
      <c r="J14" s="18">
        <f t="shared" ref="J14:J50" si="2">I14/100*$J$13</f>
        <v>15</v>
      </c>
      <c r="K14" s="47">
        <f t="shared" si="0"/>
        <v>21</v>
      </c>
      <c r="L14" s="18">
        <f>K14/$K$13*100</f>
        <v>42</v>
      </c>
      <c r="M14" s="48" t="str">
        <f t="shared" ref="M14:M50" si="3">IF(L14&gt;$AC$4,"LULUS","TIDAK LULUS")</f>
        <v>TIDAK LULUS</v>
      </c>
      <c r="N14" s="45">
        <v>30</v>
      </c>
      <c r="O14" s="18">
        <f>N14/100*$O$13</f>
        <v>3</v>
      </c>
      <c r="P14" s="45">
        <v>30</v>
      </c>
      <c r="Q14" s="18">
        <f>P14/100*$Q$13</f>
        <v>3</v>
      </c>
      <c r="R14" s="76">
        <v>50</v>
      </c>
      <c r="S14" s="18">
        <f t="shared" ref="S14:S50" si="4">R14/100*$S$13</f>
        <v>15</v>
      </c>
      <c r="T14" s="49">
        <f t="shared" si="1"/>
        <v>21</v>
      </c>
      <c r="U14" s="18">
        <f>T14/$T$13*100</f>
        <v>42</v>
      </c>
      <c r="V14" s="48" t="str">
        <f t="shared" ref="V14:V50" si="5">IF(U14&gt;$AC$4,"LULUS","TIDAK LULUS")</f>
        <v>TIDAK LULUS</v>
      </c>
      <c r="W14" s="50"/>
      <c r="X14" s="18">
        <f>K14/$X$13*50</f>
        <v>21</v>
      </c>
      <c r="Y14" s="18">
        <f>(T14)/$Y$13*50</f>
        <v>21</v>
      </c>
      <c r="Z14" s="51">
        <f>(L14+U14)/2</f>
        <v>42</v>
      </c>
      <c r="AA14" s="52" t="str">
        <f t="shared" ref="AA14:AA50" si="6">IF(Z14&lt;50,"E",IF(Z14&lt;60,"D",IF(Z14&lt;65,"C",IF(Z14&lt;70,"BC",IF(Z14&lt;75,"B",IF(Z14&lt;80,"AB",IF(Z14&lt;=100,"A","-")))))))</f>
        <v>E</v>
      </c>
      <c r="AB14" s="26" t="s">
        <v>41</v>
      </c>
      <c r="AC14" s="72"/>
      <c r="AD14" s="72"/>
      <c r="AE14" s="26"/>
      <c r="AG14" s="26" t="s">
        <v>41</v>
      </c>
      <c r="AH14" s="32" t="s">
        <v>40</v>
      </c>
      <c r="AI14" s="32">
        <v>4</v>
      </c>
      <c r="AJ14" s="32">
        <v>80</v>
      </c>
      <c r="AK14" s="32">
        <v>100</v>
      </c>
    </row>
    <row r="15" spans="1:37" ht="13">
      <c r="A15" s="33">
        <v>2</v>
      </c>
      <c r="B15" s="75">
        <v>233200262</v>
      </c>
      <c r="C15" s="34"/>
      <c r="D15" s="75" t="s">
        <v>64</v>
      </c>
      <c r="E15" s="45">
        <v>75</v>
      </c>
      <c r="F15" s="18">
        <f t="shared" ref="F15:F50" si="7">E15/100*$F$13</f>
        <v>7.5</v>
      </c>
      <c r="G15" s="45">
        <v>75</v>
      </c>
      <c r="H15" s="18">
        <f t="shared" ref="H15:H50" si="8">G15/100*$H$13</f>
        <v>7.5</v>
      </c>
      <c r="I15" s="46">
        <v>75</v>
      </c>
      <c r="J15" s="18">
        <f t="shared" si="2"/>
        <v>22.5</v>
      </c>
      <c r="K15" s="47">
        <f t="shared" si="0"/>
        <v>37.5</v>
      </c>
      <c r="L15" s="18">
        <f t="shared" ref="L15:L51" si="9">K15/$K$13*100</f>
        <v>75</v>
      </c>
      <c r="M15" s="48" t="str">
        <f t="shared" si="3"/>
        <v>LULUS</v>
      </c>
      <c r="N15" s="45">
        <v>75</v>
      </c>
      <c r="O15" s="18">
        <f>N15/100*$O$13</f>
        <v>7.5</v>
      </c>
      <c r="P15" s="45">
        <v>75</v>
      </c>
      <c r="Q15" s="18">
        <f t="shared" ref="Q15:Q50" si="10">P15/100*$Q$13</f>
        <v>7.5</v>
      </c>
      <c r="R15" s="46">
        <v>70</v>
      </c>
      <c r="S15" s="18">
        <f t="shared" si="4"/>
        <v>21</v>
      </c>
      <c r="T15" s="49">
        <f t="shared" si="1"/>
        <v>36</v>
      </c>
      <c r="U15" s="18">
        <f t="shared" ref="U15:U50" si="11">T15/$T$13*100</f>
        <v>72</v>
      </c>
      <c r="V15" s="48" t="str">
        <f t="shared" si="5"/>
        <v>LULUS</v>
      </c>
      <c r="W15" s="50"/>
      <c r="X15" s="18">
        <f t="shared" ref="X15:X50" si="12">K15/$X$13*50</f>
        <v>37.5</v>
      </c>
      <c r="Y15" s="18">
        <f t="shared" ref="Y15:Y50" si="13">(T15)/$Y$13*50</f>
        <v>36</v>
      </c>
      <c r="Z15" s="51">
        <f t="shared" ref="Z15:Z50" si="14">(L15+U15)/2</f>
        <v>73.5</v>
      </c>
      <c r="AA15" s="52" t="str">
        <f t="shared" si="6"/>
        <v>B</v>
      </c>
      <c r="AB15" s="26" t="s">
        <v>41</v>
      </c>
      <c r="AC15" s="72"/>
      <c r="AD15" s="72"/>
      <c r="AE15" s="26"/>
      <c r="AG15" s="26" t="s">
        <v>41</v>
      </c>
      <c r="AH15" s="32" t="s">
        <v>44</v>
      </c>
      <c r="AI15" s="32">
        <v>3.5</v>
      </c>
      <c r="AJ15" s="32">
        <v>75</v>
      </c>
      <c r="AK15" s="32">
        <v>79.989999999999995</v>
      </c>
    </row>
    <row r="16" spans="1:37" ht="13">
      <c r="A16" s="33">
        <v>3</v>
      </c>
      <c r="B16" s="75">
        <v>233200263</v>
      </c>
      <c r="C16" s="34"/>
      <c r="D16" s="75" t="s">
        <v>65</v>
      </c>
      <c r="E16" s="45">
        <v>80</v>
      </c>
      <c r="F16" s="18">
        <f>E16/100*$F$13</f>
        <v>8</v>
      </c>
      <c r="G16" s="45">
        <v>80</v>
      </c>
      <c r="H16" s="18">
        <f t="shared" si="8"/>
        <v>8</v>
      </c>
      <c r="I16" s="46">
        <v>85</v>
      </c>
      <c r="J16" s="18">
        <f t="shared" si="2"/>
        <v>25.5</v>
      </c>
      <c r="K16" s="47">
        <f t="shared" si="0"/>
        <v>41.5</v>
      </c>
      <c r="L16" s="18">
        <f t="shared" si="9"/>
        <v>83</v>
      </c>
      <c r="M16" s="48" t="str">
        <f t="shared" si="3"/>
        <v>LULUS</v>
      </c>
      <c r="N16" s="45">
        <v>80</v>
      </c>
      <c r="O16" s="18">
        <f t="shared" ref="O16:O50" si="15">N16/100*$O$13</f>
        <v>8</v>
      </c>
      <c r="P16" s="45">
        <v>80</v>
      </c>
      <c r="Q16" s="18">
        <f t="shared" si="10"/>
        <v>8</v>
      </c>
      <c r="R16" s="46">
        <v>80</v>
      </c>
      <c r="S16" s="18">
        <f t="shared" si="4"/>
        <v>24</v>
      </c>
      <c r="T16" s="49">
        <f t="shared" si="1"/>
        <v>40</v>
      </c>
      <c r="U16" s="18">
        <f t="shared" si="11"/>
        <v>80</v>
      </c>
      <c r="V16" s="48" t="str">
        <f t="shared" si="5"/>
        <v>LULUS</v>
      </c>
      <c r="W16" s="50"/>
      <c r="X16" s="18">
        <f t="shared" si="12"/>
        <v>41.5</v>
      </c>
      <c r="Y16" s="18">
        <f t="shared" si="13"/>
        <v>40</v>
      </c>
      <c r="Z16" s="51">
        <f t="shared" si="14"/>
        <v>81.5</v>
      </c>
      <c r="AA16" s="52" t="str">
        <f t="shared" si="6"/>
        <v>A</v>
      </c>
      <c r="AB16" s="26" t="s">
        <v>41</v>
      </c>
      <c r="AC16" s="72"/>
      <c r="AD16" s="72"/>
      <c r="AE16" s="26"/>
      <c r="AG16" s="26" t="s">
        <v>41</v>
      </c>
      <c r="AH16" s="32" t="s">
        <v>43</v>
      </c>
      <c r="AI16" s="32">
        <v>3</v>
      </c>
      <c r="AJ16" s="32">
        <v>70</v>
      </c>
      <c r="AK16" s="32">
        <v>74.989999999999995</v>
      </c>
    </row>
    <row r="17" spans="1:37" ht="13">
      <c r="A17" s="33">
        <v>4</v>
      </c>
      <c r="B17" s="75">
        <v>233200264</v>
      </c>
      <c r="C17" s="34"/>
      <c r="D17" s="75" t="s">
        <v>54</v>
      </c>
      <c r="E17" s="45">
        <v>80</v>
      </c>
      <c r="F17" s="18">
        <f t="shared" si="7"/>
        <v>8</v>
      </c>
      <c r="G17" s="45">
        <v>80</v>
      </c>
      <c r="H17" s="18">
        <f t="shared" si="8"/>
        <v>8</v>
      </c>
      <c r="I17" s="46">
        <v>85</v>
      </c>
      <c r="J17" s="18">
        <f t="shared" si="2"/>
        <v>25.5</v>
      </c>
      <c r="K17" s="47">
        <f t="shared" si="0"/>
        <v>41.5</v>
      </c>
      <c r="L17" s="18">
        <f t="shared" si="9"/>
        <v>83</v>
      </c>
      <c r="M17" s="48" t="str">
        <f t="shared" si="3"/>
        <v>LULUS</v>
      </c>
      <c r="N17" s="45">
        <v>80</v>
      </c>
      <c r="O17" s="18">
        <f t="shared" si="15"/>
        <v>8</v>
      </c>
      <c r="P17" s="45">
        <v>80</v>
      </c>
      <c r="Q17" s="18">
        <f t="shared" si="10"/>
        <v>8</v>
      </c>
      <c r="R17" s="46">
        <v>75</v>
      </c>
      <c r="S17" s="18">
        <f t="shared" si="4"/>
        <v>22.5</v>
      </c>
      <c r="T17" s="49">
        <f t="shared" si="1"/>
        <v>38.5</v>
      </c>
      <c r="U17" s="18">
        <f t="shared" si="11"/>
        <v>77</v>
      </c>
      <c r="V17" s="48" t="str">
        <f t="shared" si="5"/>
        <v>LULUS</v>
      </c>
      <c r="W17" s="50"/>
      <c r="X17" s="18">
        <f t="shared" si="12"/>
        <v>41.5</v>
      </c>
      <c r="Y17" s="18">
        <f t="shared" si="13"/>
        <v>38.5</v>
      </c>
      <c r="Z17" s="51">
        <f t="shared" si="14"/>
        <v>80</v>
      </c>
      <c r="AA17" s="52" t="str">
        <f t="shared" si="6"/>
        <v>A</v>
      </c>
      <c r="AB17" s="26" t="s">
        <v>41</v>
      </c>
      <c r="AC17" s="72"/>
      <c r="AD17" s="72"/>
      <c r="AE17" s="26"/>
      <c r="AG17" s="26" t="s">
        <v>41</v>
      </c>
      <c r="AH17" s="32" t="s">
        <v>47</v>
      </c>
      <c r="AI17" s="32">
        <v>2.5</v>
      </c>
      <c r="AJ17" s="32">
        <v>65</v>
      </c>
      <c r="AK17" s="32">
        <v>69.989999999999995</v>
      </c>
    </row>
    <row r="18" spans="1:37" ht="13">
      <c r="A18" s="33">
        <v>5</v>
      </c>
      <c r="B18" s="75">
        <v>233200265</v>
      </c>
      <c r="C18" s="34"/>
      <c r="D18" s="75" t="s">
        <v>66</v>
      </c>
      <c r="E18" s="45">
        <v>80</v>
      </c>
      <c r="F18" s="18">
        <f t="shared" si="7"/>
        <v>8</v>
      </c>
      <c r="G18" s="45">
        <v>80</v>
      </c>
      <c r="H18" s="18">
        <f t="shared" si="8"/>
        <v>8</v>
      </c>
      <c r="I18" s="46">
        <v>75</v>
      </c>
      <c r="J18" s="18">
        <f t="shared" si="2"/>
        <v>22.5</v>
      </c>
      <c r="K18" s="47">
        <f t="shared" si="0"/>
        <v>38.5</v>
      </c>
      <c r="L18" s="18">
        <f t="shared" si="9"/>
        <v>77</v>
      </c>
      <c r="M18" s="48" t="str">
        <f t="shared" si="3"/>
        <v>LULUS</v>
      </c>
      <c r="N18" s="45">
        <v>80</v>
      </c>
      <c r="O18" s="18">
        <f t="shared" si="15"/>
        <v>8</v>
      </c>
      <c r="P18" s="45">
        <v>80</v>
      </c>
      <c r="Q18" s="18">
        <f t="shared" si="10"/>
        <v>8</v>
      </c>
      <c r="R18" s="46">
        <v>75</v>
      </c>
      <c r="S18" s="18">
        <f t="shared" si="4"/>
        <v>22.5</v>
      </c>
      <c r="T18" s="49">
        <f t="shared" si="1"/>
        <v>38.5</v>
      </c>
      <c r="U18" s="18">
        <f>T18/$T$13*100</f>
        <v>77</v>
      </c>
      <c r="V18" s="48" t="str">
        <f t="shared" si="5"/>
        <v>LULUS</v>
      </c>
      <c r="W18" s="50"/>
      <c r="X18" s="18">
        <f t="shared" si="12"/>
        <v>38.5</v>
      </c>
      <c r="Y18" s="18">
        <f t="shared" si="13"/>
        <v>38.5</v>
      </c>
      <c r="Z18" s="51">
        <f t="shared" si="14"/>
        <v>77</v>
      </c>
      <c r="AA18" s="52" t="str">
        <f t="shared" si="6"/>
        <v>AB</v>
      </c>
      <c r="AB18" s="26" t="s">
        <v>41</v>
      </c>
      <c r="AC18" s="72"/>
      <c r="AD18" s="72"/>
      <c r="AE18" s="26"/>
      <c r="AG18" s="26" t="s">
        <v>41</v>
      </c>
      <c r="AH18" s="32" t="s">
        <v>45</v>
      </c>
      <c r="AI18" s="32">
        <v>2</v>
      </c>
      <c r="AJ18" s="32">
        <v>60</v>
      </c>
      <c r="AK18" s="32">
        <v>64.989999999999995</v>
      </c>
    </row>
    <row r="19" spans="1:37" ht="13">
      <c r="A19" s="33">
        <v>6</v>
      </c>
      <c r="B19" s="75">
        <v>233200266</v>
      </c>
      <c r="C19" s="34"/>
      <c r="D19" s="75" t="s">
        <v>67</v>
      </c>
      <c r="E19" s="45">
        <v>75</v>
      </c>
      <c r="F19" s="18">
        <f t="shared" si="7"/>
        <v>7.5</v>
      </c>
      <c r="G19" s="45">
        <v>75</v>
      </c>
      <c r="H19" s="18">
        <f t="shared" si="8"/>
        <v>7.5</v>
      </c>
      <c r="I19" s="46">
        <v>75</v>
      </c>
      <c r="J19" s="18">
        <f t="shared" si="2"/>
        <v>22.5</v>
      </c>
      <c r="K19" s="47">
        <f t="shared" si="0"/>
        <v>37.5</v>
      </c>
      <c r="L19" s="18">
        <f t="shared" si="9"/>
        <v>75</v>
      </c>
      <c r="M19" s="48" t="str">
        <f t="shared" si="3"/>
        <v>LULUS</v>
      </c>
      <c r="N19" s="45">
        <v>75</v>
      </c>
      <c r="O19" s="18">
        <f t="shared" si="15"/>
        <v>7.5</v>
      </c>
      <c r="P19" s="45">
        <v>75</v>
      </c>
      <c r="Q19" s="18">
        <f t="shared" si="10"/>
        <v>7.5</v>
      </c>
      <c r="R19" s="46">
        <v>70</v>
      </c>
      <c r="S19" s="18">
        <f t="shared" si="4"/>
        <v>21</v>
      </c>
      <c r="T19" s="49">
        <f>O19+Q19+S19</f>
        <v>36</v>
      </c>
      <c r="U19" s="18">
        <f t="shared" si="11"/>
        <v>72</v>
      </c>
      <c r="V19" s="48" t="str">
        <f t="shared" si="5"/>
        <v>LULUS</v>
      </c>
      <c r="W19" s="50"/>
      <c r="X19" s="18">
        <f t="shared" si="12"/>
        <v>37.5</v>
      </c>
      <c r="Y19" s="18">
        <f t="shared" si="13"/>
        <v>36</v>
      </c>
      <c r="Z19" s="51">
        <f t="shared" si="14"/>
        <v>73.5</v>
      </c>
      <c r="AA19" s="52" t="str">
        <f t="shared" si="6"/>
        <v>B</v>
      </c>
      <c r="AB19" s="26" t="s">
        <v>41</v>
      </c>
      <c r="AC19" s="72"/>
      <c r="AD19" s="72"/>
      <c r="AE19" s="26"/>
      <c r="AG19" s="26" t="s">
        <v>41</v>
      </c>
      <c r="AH19" s="32" t="s">
        <v>46</v>
      </c>
      <c r="AI19" s="32">
        <v>1</v>
      </c>
      <c r="AJ19" s="32">
        <v>50</v>
      </c>
      <c r="AK19" s="32">
        <v>59.99</v>
      </c>
    </row>
    <row r="20" spans="1:37" ht="13">
      <c r="A20" s="33">
        <v>7</v>
      </c>
      <c r="B20" s="75">
        <v>233200267</v>
      </c>
      <c r="C20" s="34"/>
      <c r="D20" s="75" t="s">
        <v>68</v>
      </c>
      <c r="E20" s="45">
        <v>80</v>
      </c>
      <c r="F20" s="18">
        <f t="shared" si="7"/>
        <v>8</v>
      </c>
      <c r="G20" s="45">
        <v>80</v>
      </c>
      <c r="H20" s="18">
        <f t="shared" si="8"/>
        <v>8</v>
      </c>
      <c r="I20" s="46">
        <v>75</v>
      </c>
      <c r="J20" s="18">
        <f t="shared" si="2"/>
        <v>22.5</v>
      </c>
      <c r="K20" s="47">
        <f t="shared" si="0"/>
        <v>38.5</v>
      </c>
      <c r="L20" s="18">
        <f t="shared" si="9"/>
        <v>77</v>
      </c>
      <c r="M20" s="48" t="str">
        <f t="shared" si="3"/>
        <v>LULUS</v>
      </c>
      <c r="N20" s="45">
        <v>80</v>
      </c>
      <c r="O20" s="18">
        <f t="shared" si="15"/>
        <v>8</v>
      </c>
      <c r="P20" s="45">
        <v>80</v>
      </c>
      <c r="Q20" s="18">
        <f t="shared" si="10"/>
        <v>8</v>
      </c>
      <c r="R20" s="46">
        <v>75</v>
      </c>
      <c r="S20" s="18">
        <f t="shared" si="4"/>
        <v>22.5</v>
      </c>
      <c r="T20" s="49">
        <f t="shared" si="1"/>
        <v>38.5</v>
      </c>
      <c r="U20" s="18">
        <f t="shared" si="11"/>
        <v>77</v>
      </c>
      <c r="V20" s="48" t="str">
        <f t="shared" si="5"/>
        <v>LULUS</v>
      </c>
      <c r="W20" s="50"/>
      <c r="X20" s="18">
        <f t="shared" si="12"/>
        <v>38.5</v>
      </c>
      <c r="Y20" s="18">
        <f t="shared" si="13"/>
        <v>38.5</v>
      </c>
      <c r="Z20" s="51">
        <f t="shared" si="14"/>
        <v>77</v>
      </c>
      <c r="AA20" s="52" t="str">
        <f t="shared" si="6"/>
        <v>AB</v>
      </c>
      <c r="AB20" s="26" t="s">
        <v>41</v>
      </c>
      <c r="AC20" s="72"/>
      <c r="AD20" s="72"/>
      <c r="AE20" s="26"/>
      <c r="AG20" s="26" t="s">
        <v>41</v>
      </c>
      <c r="AH20" s="32" t="s">
        <v>48</v>
      </c>
      <c r="AI20" s="32" t="s">
        <v>42</v>
      </c>
      <c r="AJ20" s="32" t="s">
        <v>42</v>
      </c>
      <c r="AK20" s="32">
        <v>49.99</v>
      </c>
    </row>
    <row r="21" spans="1:37" ht="13">
      <c r="A21" s="33">
        <v>8</v>
      </c>
      <c r="B21" s="75">
        <v>233200269</v>
      </c>
      <c r="C21" s="34"/>
      <c r="D21" s="75" t="s">
        <v>69</v>
      </c>
      <c r="E21" s="45">
        <v>80</v>
      </c>
      <c r="F21" s="18">
        <f t="shared" si="7"/>
        <v>8</v>
      </c>
      <c r="G21" s="45">
        <v>80</v>
      </c>
      <c r="H21" s="18">
        <f t="shared" si="8"/>
        <v>8</v>
      </c>
      <c r="I21" s="46">
        <v>75</v>
      </c>
      <c r="J21" s="18">
        <f t="shared" si="2"/>
        <v>22.5</v>
      </c>
      <c r="K21" s="47">
        <f t="shared" si="0"/>
        <v>38.5</v>
      </c>
      <c r="L21" s="18">
        <f t="shared" si="9"/>
        <v>77</v>
      </c>
      <c r="M21" s="48" t="str">
        <f t="shared" si="3"/>
        <v>LULUS</v>
      </c>
      <c r="N21" s="45">
        <v>80</v>
      </c>
      <c r="O21" s="18">
        <f t="shared" si="15"/>
        <v>8</v>
      </c>
      <c r="P21" s="45">
        <v>80</v>
      </c>
      <c r="Q21" s="18">
        <f t="shared" si="10"/>
        <v>8</v>
      </c>
      <c r="R21" s="46">
        <v>70</v>
      </c>
      <c r="S21" s="18">
        <f t="shared" si="4"/>
        <v>21</v>
      </c>
      <c r="T21" s="49">
        <f t="shared" si="1"/>
        <v>37</v>
      </c>
      <c r="U21" s="18">
        <f t="shared" si="11"/>
        <v>74</v>
      </c>
      <c r="V21" s="48" t="str">
        <f t="shared" si="5"/>
        <v>LULUS</v>
      </c>
      <c r="W21" s="50"/>
      <c r="X21" s="18">
        <f t="shared" si="12"/>
        <v>38.5</v>
      </c>
      <c r="Y21" s="18">
        <f t="shared" si="13"/>
        <v>37</v>
      </c>
      <c r="Z21" s="51">
        <f t="shared" si="14"/>
        <v>75.5</v>
      </c>
      <c r="AA21" s="52" t="str">
        <f t="shared" si="6"/>
        <v>AB</v>
      </c>
      <c r="AB21" s="26" t="s">
        <v>41</v>
      </c>
      <c r="AC21" s="72"/>
      <c r="AD21" s="72"/>
      <c r="AE21" s="26"/>
      <c r="AG21" s="26" t="s">
        <v>41</v>
      </c>
    </row>
    <row r="22" spans="1:37" ht="13">
      <c r="A22" s="33">
        <v>9</v>
      </c>
      <c r="B22" s="75">
        <v>233200270</v>
      </c>
      <c r="C22" s="34"/>
      <c r="D22" s="75" t="s">
        <v>70</v>
      </c>
      <c r="E22" s="45">
        <v>80</v>
      </c>
      <c r="F22" s="18">
        <f t="shared" si="7"/>
        <v>8</v>
      </c>
      <c r="G22" s="45">
        <v>80</v>
      </c>
      <c r="H22" s="18">
        <f t="shared" si="8"/>
        <v>8</v>
      </c>
      <c r="I22" s="46">
        <v>75</v>
      </c>
      <c r="J22" s="18">
        <f t="shared" si="2"/>
        <v>22.5</v>
      </c>
      <c r="K22" s="47">
        <f t="shared" si="0"/>
        <v>38.5</v>
      </c>
      <c r="L22" s="18">
        <f t="shared" si="9"/>
        <v>77</v>
      </c>
      <c r="M22" s="48" t="str">
        <f t="shared" si="3"/>
        <v>LULUS</v>
      </c>
      <c r="N22" s="45">
        <v>80</v>
      </c>
      <c r="O22" s="18">
        <f t="shared" si="15"/>
        <v>8</v>
      </c>
      <c r="P22" s="45">
        <v>80</v>
      </c>
      <c r="Q22" s="18">
        <f t="shared" si="10"/>
        <v>8</v>
      </c>
      <c r="R22" s="46">
        <v>70</v>
      </c>
      <c r="S22" s="18">
        <f t="shared" si="4"/>
        <v>21</v>
      </c>
      <c r="T22" s="49">
        <f t="shared" si="1"/>
        <v>37</v>
      </c>
      <c r="U22" s="18">
        <f t="shared" si="11"/>
        <v>74</v>
      </c>
      <c r="V22" s="48" t="str">
        <f t="shared" si="5"/>
        <v>LULUS</v>
      </c>
      <c r="W22" s="50"/>
      <c r="X22" s="18">
        <f t="shared" si="12"/>
        <v>38.5</v>
      </c>
      <c r="Y22" s="18">
        <f t="shared" si="13"/>
        <v>37</v>
      </c>
      <c r="Z22" s="51">
        <f t="shared" si="14"/>
        <v>75.5</v>
      </c>
      <c r="AA22" s="52" t="str">
        <f t="shared" si="6"/>
        <v>AB</v>
      </c>
      <c r="AB22" s="26" t="s">
        <v>41</v>
      </c>
      <c r="AC22" s="72"/>
      <c r="AD22" s="72"/>
      <c r="AE22" s="26"/>
      <c r="AG22" s="26" t="s">
        <v>41</v>
      </c>
    </row>
    <row r="23" spans="1:37" ht="13">
      <c r="A23" s="33">
        <v>10</v>
      </c>
      <c r="B23" s="75">
        <v>233200271</v>
      </c>
      <c r="C23" s="34"/>
      <c r="D23" s="75" t="s">
        <v>52</v>
      </c>
      <c r="E23" s="45">
        <v>80</v>
      </c>
      <c r="F23" s="18">
        <f t="shared" si="7"/>
        <v>8</v>
      </c>
      <c r="G23" s="45">
        <v>80</v>
      </c>
      <c r="H23" s="18">
        <f t="shared" si="8"/>
        <v>8</v>
      </c>
      <c r="I23" s="46">
        <v>80</v>
      </c>
      <c r="J23" s="18">
        <f t="shared" si="2"/>
        <v>24</v>
      </c>
      <c r="K23" s="47">
        <f t="shared" si="0"/>
        <v>40</v>
      </c>
      <c r="L23" s="18">
        <f t="shared" si="9"/>
        <v>80</v>
      </c>
      <c r="M23" s="48" t="str">
        <f t="shared" si="3"/>
        <v>LULUS</v>
      </c>
      <c r="N23" s="45">
        <v>80</v>
      </c>
      <c r="O23" s="18">
        <f t="shared" si="15"/>
        <v>8</v>
      </c>
      <c r="P23" s="45">
        <v>80</v>
      </c>
      <c r="Q23" s="18">
        <f t="shared" si="10"/>
        <v>8</v>
      </c>
      <c r="R23" s="46">
        <v>70</v>
      </c>
      <c r="S23" s="18">
        <f t="shared" si="4"/>
        <v>21</v>
      </c>
      <c r="T23" s="49">
        <f t="shared" si="1"/>
        <v>37</v>
      </c>
      <c r="U23" s="18">
        <f t="shared" si="11"/>
        <v>74</v>
      </c>
      <c r="V23" s="48" t="str">
        <f t="shared" si="5"/>
        <v>LULUS</v>
      </c>
      <c r="W23" s="50"/>
      <c r="X23" s="18">
        <f t="shared" si="12"/>
        <v>40</v>
      </c>
      <c r="Y23" s="18">
        <f t="shared" si="13"/>
        <v>37</v>
      </c>
      <c r="Z23" s="51">
        <f t="shared" si="14"/>
        <v>77</v>
      </c>
      <c r="AA23" s="52" t="str">
        <f t="shared" si="6"/>
        <v>AB</v>
      </c>
      <c r="AB23" s="26" t="s">
        <v>41</v>
      </c>
      <c r="AC23" s="72"/>
      <c r="AD23" s="72"/>
      <c r="AE23" s="26"/>
      <c r="AG23" s="26" t="s">
        <v>41</v>
      </c>
      <c r="AH23" s="74" t="s">
        <v>40</v>
      </c>
      <c r="AI23">
        <f>COUNTIF(AA14:AA50,"A")</f>
        <v>6</v>
      </c>
    </row>
    <row r="24" spans="1:37" ht="13">
      <c r="A24" s="33">
        <v>11</v>
      </c>
      <c r="B24" s="75">
        <v>233200272</v>
      </c>
      <c r="C24" s="34"/>
      <c r="D24" s="75" t="s">
        <v>71</v>
      </c>
      <c r="E24" s="45">
        <v>80</v>
      </c>
      <c r="F24" s="18">
        <f t="shared" si="7"/>
        <v>8</v>
      </c>
      <c r="G24" s="45">
        <v>80</v>
      </c>
      <c r="H24" s="18">
        <f t="shared" si="8"/>
        <v>8</v>
      </c>
      <c r="I24" s="46">
        <v>85</v>
      </c>
      <c r="J24" s="18">
        <f t="shared" si="2"/>
        <v>25.5</v>
      </c>
      <c r="K24" s="47">
        <f t="shared" si="0"/>
        <v>41.5</v>
      </c>
      <c r="L24" s="18">
        <f t="shared" si="9"/>
        <v>83</v>
      </c>
      <c r="M24" s="48" t="str">
        <f t="shared" si="3"/>
        <v>LULUS</v>
      </c>
      <c r="N24" s="45">
        <v>80</v>
      </c>
      <c r="O24" s="18">
        <f t="shared" si="15"/>
        <v>8</v>
      </c>
      <c r="P24" s="45">
        <v>80</v>
      </c>
      <c r="Q24" s="18">
        <f t="shared" si="10"/>
        <v>8</v>
      </c>
      <c r="R24" s="46">
        <v>75</v>
      </c>
      <c r="S24" s="18">
        <f t="shared" si="4"/>
        <v>22.5</v>
      </c>
      <c r="T24" s="49">
        <f t="shared" si="1"/>
        <v>38.5</v>
      </c>
      <c r="U24" s="18">
        <f t="shared" si="11"/>
        <v>77</v>
      </c>
      <c r="V24" s="48" t="str">
        <f t="shared" si="5"/>
        <v>LULUS</v>
      </c>
      <c r="W24" s="53"/>
      <c r="X24" s="18">
        <f t="shared" si="12"/>
        <v>41.5</v>
      </c>
      <c r="Y24" s="18">
        <f t="shared" si="13"/>
        <v>38.5</v>
      </c>
      <c r="Z24" s="51">
        <f t="shared" si="14"/>
        <v>80</v>
      </c>
      <c r="AA24" s="52" t="str">
        <f t="shared" si="6"/>
        <v>A</v>
      </c>
      <c r="AD24" s="67"/>
      <c r="AH24" s="74" t="s">
        <v>44</v>
      </c>
      <c r="AI24">
        <f>COUNTIF(AA14:AA50,"AB")</f>
        <v>22</v>
      </c>
    </row>
    <row r="25" spans="1:37" ht="13">
      <c r="A25" s="33">
        <v>12</v>
      </c>
      <c r="B25" s="75">
        <v>233200273</v>
      </c>
      <c r="C25" s="34"/>
      <c r="D25" s="75" t="s">
        <v>72</v>
      </c>
      <c r="E25" s="45">
        <v>75</v>
      </c>
      <c r="F25" s="18">
        <f t="shared" si="7"/>
        <v>7.5</v>
      </c>
      <c r="G25" s="45">
        <v>75</v>
      </c>
      <c r="H25" s="18">
        <f t="shared" si="8"/>
        <v>7.5</v>
      </c>
      <c r="I25" s="46">
        <v>75</v>
      </c>
      <c r="J25" s="18">
        <f t="shared" si="2"/>
        <v>22.5</v>
      </c>
      <c r="K25" s="47">
        <f t="shared" si="0"/>
        <v>37.5</v>
      </c>
      <c r="L25" s="18">
        <f t="shared" si="9"/>
        <v>75</v>
      </c>
      <c r="M25" s="48" t="str">
        <f t="shared" si="3"/>
        <v>LULUS</v>
      </c>
      <c r="N25" s="45">
        <v>75</v>
      </c>
      <c r="O25" s="18">
        <f t="shared" si="15"/>
        <v>7.5</v>
      </c>
      <c r="P25" s="45">
        <v>75</v>
      </c>
      <c r="Q25" s="18">
        <f t="shared" si="10"/>
        <v>7.5</v>
      </c>
      <c r="R25" s="46">
        <v>70</v>
      </c>
      <c r="S25" s="18">
        <f t="shared" si="4"/>
        <v>21</v>
      </c>
      <c r="T25" s="49">
        <f t="shared" si="1"/>
        <v>36</v>
      </c>
      <c r="U25" s="18">
        <f t="shared" si="11"/>
        <v>72</v>
      </c>
      <c r="V25" s="48" t="str">
        <f t="shared" si="5"/>
        <v>LULUS</v>
      </c>
      <c r="W25" s="53"/>
      <c r="X25" s="18">
        <f t="shared" si="12"/>
        <v>37.5</v>
      </c>
      <c r="Y25" s="18">
        <f t="shared" si="13"/>
        <v>36</v>
      </c>
      <c r="Z25" s="51">
        <f t="shared" si="14"/>
        <v>73.5</v>
      </c>
      <c r="AA25" s="52" t="str">
        <f t="shared" si="6"/>
        <v>B</v>
      </c>
      <c r="AD25" s="67"/>
      <c r="AH25" s="74" t="s">
        <v>43</v>
      </c>
      <c r="AI25">
        <f>COUNTIF(AA14:AA50,"B")</f>
        <v>4</v>
      </c>
    </row>
    <row r="26" spans="1:37" ht="13">
      <c r="A26" s="33">
        <v>13</v>
      </c>
      <c r="B26" s="75">
        <v>233200274</v>
      </c>
      <c r="C26" s="34"/>
      <c r="D26" s="75" t="s">
        <v>73</v>
      </c>
      <c r="E26" s="45">
        <v>80</v>
      </c>
      <c r="F26" s="18">
        <f t="shared" si="7"/>
        <v>8</v>
      </c>
      <c r="G26" s="45">
        <v>80</v>
      </c>
      <c r="H26" s="18">
        <f t="shared" si="8"/>
        <v>8</v>
      </c>
      <c r="I26" s="46">
        <v>80</v>
      </c>
      <c r="J26" s="18">
        <f t="shared" si="2"/>
        <v>24</v>
      </c>
      <c r="K26" s="47">
        <f t="shared" si="0"/>
        <v>40</v>
      </c>
      <c r="L26" s="18">
        <f t="shared" si="9"/>
        <v>80</v>
      </c>
      <c r="M26" s="48" t="str">
        <f t="shared" si="3"/>
        <v>LULUS</v>
      </c>
      <c r="N26" s="45">
        <v>80</v>
      </c>
      <c r="O26" s="18">
        <f t="shared" si="15"/>
        <v>8</v>
      </c>
      <c r="P26" s="45">
        <v>80</v>
      </c>
      <c r="Q26" s="18">
        <f t="shared" si="10"/>
        <v>8</v>
      </c>
      <c r="R26" s="46">
        <v>75</v>
      </c>
      <c r="S26" s="18">
        <f t="shared" si="4"/>
        <v>22.5</v>
      </c>
      <c r="T26" s="49">
        <f t="shared" si="1"/>
        <v>38.5</v>
      </c>
      <c r="U26" s="18">
        <f t="shared" si="11"/>
        <v>77</v>
      </c>
      <c r="V26" s="48" t="str">
        <f t="shared" si="5"/>
        <v>LULUS</v>
      </c>
      <c r="W26" s="53"/>
      <c r="X26" s="18">
        <f t="shared" si="12"/>
        <v>40</v>
      </c>
      <c r="Y26" s="18">
        <f t="shared" si="13"/>
        <v>38.5</v>
      </c>
      <c r="Z26" s="51">
        <f t="shared" si="14"/>
        <v>78.5</v>
      </c>
      <c r="AA26" s="52" t="str">
        <f t="shared" si="6"/>
        <v>AB</v>
      </c>
      <c r="AD26" s="67"/>
      <c r="AH26" s="74" t="s">
        <v>47</v>
      </c>
      <c r="AI26">
        <f>COUNTIF(AA14:AA50,"BC")</f>
        <v>1</v>
      </c>
    </row>
    <row r="27" spans="1:37" ht="13">
      <c r="A27" s="33">
        <v>14</v>
      </c>
      <c r="B27" s="75">
        <v>233200275</v>
      </c>
      <c r="C27" s="34"/>
      <c r="D27" s="75" t="s">
        <v>74</v>
      </c>
      <c r="E27" s="45">
        <v>80</v>
      </c>
      <c r="F27" s="18">
        <f t="shared" si="7"/>
        <v>8</v>
      </c>
      <c r="G27" s="45">
        <v>80</v>
      </c>
      <c r="H27" s="18">
        <f t="shared" si="8"/>
        <v>8</v>
      </c>
      <c r="I27" s="46">
        <v>80</v>
      </c>
      <c r="J27" s="18">
        <f t="shared" si="2"/>
        <v>24</v>
      </c>
      <c r="K27" s="47">
        <f t="shared" si="0"/>
        <v>40</v>
      </c>
      <c r="L27" s="18">
        <f t="shared" si="9"/>
        <v>80</v>
      </c>
      <c r="M27" s="48" t="str">
        <f t="shared" si="3"/>
        <v>LULUS</v>
      </c>
      <c r="N27" s="45">
        <v>80</v>
      </c>
      <c r="O27" s="18">
        <f t="shared" si="15"/>
        <v>8</v>
      </c>
      <c r="P27" s="45">
        <v>80</v>
      </c>
      <c r="Q27" s="18">
        <f t="shared" si="10"/>
        <v>8</v>
      </c>
      <c r="R27" s="46">
        <v>70</v>
      </c>
      <c r="S27" s="18">
        <f t="shared" si="4"/>
        <v>21</v>
      </c>
      <c r="T27" s="49">
        <f t="shared" si="1"/>
        <v>37</v>
      </c>
      <c r="U27" s="18">
        <f t="shared" si="11"/>
        <v>74</v>
      </c>
      <c r="V27" s="48" t="str">
        <f t="shared" si="5"/>
        <v>LULUS</v>
      </c>
      <c r="W27" s="54"/>
      <c r="X27" s="18">
        <f t="shared" si="12"/>
        <v>40</v>
      </c>
      <c r="Y27" s="18">
        <f t="shared" si="13"/>
        <v>37</v>
      </c>
      <c r="Z27" s="51">
        <f t="shared" si="14"/>
        <v>77</v>
      </c>
      <c r="AA27" s="52" t="str">
        <f t="shared" si="6"/>
        <v>AB</v>
      </c>
      <c r="AD27" s="67"/>
      <c r="AH27" s="74" t="s">
        <v>45</v>
      </c>
      <c r="AI27">
        <f>COUNTIF(AA14:AA50,"C")</f>
        <v>0</v>
      </c>
    </row>
    <row r="28" spans="1:37" ht="13">
      <c r="A28" s="33">
        <v>15</v>
      </c>
      <c r="B28" s="75">
        <v>233200276</v>
      </c>
      <c r="C28" s="34"/>
      <c r="D28" s="75" t="s">
        <v>75</v>
      </c>
      <c r="E28" s="45">
        <v>80</v>
      </c>
      <c r="F28" s="18">
        <f t="shared" si="7"/>
        <v>8</v>
      </c>
      <c r="G28" s="45">
        <v>80</v>
      </c>
      <c r="H28" s="18">
        <f t="shared" si="8"/>
        <v>8</v>
      </c>
      <c r="I28" s="46">
        <v>75</v>
      </c>
      <c r="J28" s="18">
        <f t="shared" si="2"/>
        <v>22.5</v>
      </c>
      <c r="K28" s="47">
        <f t="shared" si="0"/>
        <v>38.5</v>
      </c>
      <c r="L28" s="18">
        <f t="shared" si="9"/>
        <v>77</v>
      </c>
      <c r="M28" s="48" t="str">
        <f t="shared" si="3"/>
        <v>LULUS</v>
      </c>
      <c r="N28" s="45">
        <v>80</v>
      </c>
      <c r="O28" s="18">
        <f t="shared" si="15"/>
        <v>8</v>
      </c>
      <c r="P28" s="45">
        <v>80</v>
      </c>
      <c r="Q28" s="18">
        <f t="shared" si="10"/>
        <v>8</v>
      </c>
      <c r="R28" s="46">
        <v>70</v>
      </c>
      <c r="S28" s="18">
        <f t="shared" si="4"/>
        <v>21</v>
      </c>
      <c r="T28" s="49">
        <f t="shared" si="1"/>
        <v>37</v>
      </c>
      <c r="U28" s="18">
        <f t="shared" si="11"/>
        <v>74</v>
      </c>
      <c r="V28" s="48" t="str">
        <f t="shared" si="5"/>
        <v>LULUS</v>
      </c>
      <c r="W28" s="54"/>
      <c r="X28" s="18">
        <f t="shared" si="12"/>
        <v>38.5</v>
      </c>
      <c r="Y28" s="18">
        <f t="shared" si="13"/>
        <v>37</v>
      </c>
      <c r="Z28" s="51">
        <f t="shared" si="14"/>
        <v>75.5</v>
      </c>
      <c r="AA28" s="52" t="str">
        <f t="shared" si="6"/>
        <v>AB</v>
      </c>
      <c r="AD28" s="67"/>
      <c r="AH28" s="74" t="s">
        <v>46</v>
      </c>
      <c r="AI28">
        <f>COUNTIF(AA14:AA50,"D")</f>
        <v>3</v>
      </c>
    </row>
    <row r="29" spans="1:37" ht="13">
      <c r="A29" s="33">
        <v>16</v>
      </c>
      <c r="B29" s="75">
        <v>233200277</v>
      </c>
      <c r="C29" s="34"/>
      <c r="D29" s="75" t="s">
        <v>76</v>
      </c>
      <c r="E29" s="45">
        <v>80</v>
      </c>
      <c r="F29" s="18">
        <f t="shared" si="7"/>
        <v>8</v>
      </c>
      <c r="G29" s="45">
        <v>80</v>
      </c>
      <c r="H29" s="18">
        <f t="shared" si="8"/>
        <v>8</v>
      </c>
      <c r="I29" s="46">
        <v>80</v>
      </c>
      <c r="J29" s="18">
        <f t="shared" si="2"/>
        <v>24</v>
      </c>
      <c r="K29" s="47">
        <f t="shared" si="0"/>
        <v>40</v>
      </c>
      <c r="L29" s="18">
        <f t="shared" si="9"/>
        <v>80</v>
      </c>
      <c r="M29" s="48" t="str">
        <f t="shared" si="3"/>
        <v>LULUS</v>
      </c>
      <c r="N29" s="45">
        <v>80</v>
      </c>
      <c r="O29" s="18">
        <f t="shared" si="15"/>
        <v>8</v>
      </c>
      <c r="P29" s="45">
        <v>80</v>
      </c>
      <c r="Q29" s="18">
        <f t="shared" si="10"/>
        <v>8</v>
      </c>
      <c r="R29" s="46">
        <v>70</v>
      </c>
      <c r="S29" s="18">
        <f t="shared" si="4"/>
        <v>21</v>
      </c>
      <c r="T29" s="49">
        <f t="shared" si="1"/>
        <v>37</v>
      </c>
      <c r="U29" s="18">
        <f t="shared" si="11"/>
        <v>74</v>
      </c>
      <c r="V29" s="48" t="str">
        <f t="shared" si="5"/>
        <v>LULUS</v>
      </c>
      <c r="W29" s="54"/>
      <c r="X29" s="18">
        <f t="shared" si="12"/>
        <v>40</v>
      </c>
      <c r="Y29" s="18">
        <f t="shared" si="13"/>
        <v>37</v>
      </c>
      <c r="Z29" s="51">
        <f t="shared" si="14"/>
        <v>77</v>
      </c>
      <c r="AA29" s="52" t="str">
        <f t="shared" si="6"/>
        <v>AB</v>
      </c>
      <c r="AD29" s="67"/>
      <c r="AH29" s="74" t="s">
        <v>48</v>
      </c>
      <c r="AI29">
        <f>COUNTIF(AA14:AA50,"E")</f>
        <v>1</v>
      </c>
    </row>
    <row r="30" spans="1:37" ht="15" customHeight="1">
      <c r="A30" s="33">
        <v>17</v>
      </c>
      <c r="B30" s="75">
        <v>233200278</v>
      </c>
      <c r="C30" s="34"/>
      <c r="D30" s="75" t="s">
        <v>77</v>
      </c>
      <c r="E30" s="45">
        <v>80</v>
      </c>
      <c r="F30" s="18">
        <f t="shared" si="7"/>
        <v>8</v>
      </c>
      <c r="G30" s="45">
        <v>80</v>
      </c>
      <c r="H30" s="18">
        <f t="shared" si="8"/>
        <v>8</v>
      </c>
      <c r="I30" s="46">
        <v>80</v>
      </c>
      <c r="J30" s="18">
        <f t="shared" si="2"/>
        <v>24</v>
      </c>
      <c r="K30" s="47">
        <f t="shared" si="0"/>
        <v>40</v>
      </c>
      <c r="L30" s="18">
        <f t="shared" si="9"/>
        <v>80</v>
      </c>
      <c r="M30" s="48" t="str">
        <f t="shared" si="3"/>
        <v>LULUS</v>
      </c>
      <c r="N30" s="45">
        <v>80</v>
      </c>
      <c r="O30" s="18">
        <f t="shared" si="15"/>
        <v>8</v>
      </c>
      <c r="P30" s="45">
        <v>80</v>
      </c>
      <c r="Q30" s="18">
        <f t="shared" si="10"/>
        <v>8</v>
      </c>
      <c r="R30" s="46">
        <v>75</v>
      </c>
      <c r="S30" s="18">
        <f t="shared" si="4"/>
        <v>22.5</v>
      </c>
      <c r="T30" s="49">
        <f t="shared" si="1"/>
        <v>38.5</v>
      </c>
      <c r="U30" s="18">
        <f t="shared" si="11"/>
        <v>77</v>
      </c>
      <c r="V30" s="48" t="str">
        <f t="shared" si="5"/>
        <v>LULUS</v>
      </c>
      <c r="W30" s="54"/>
      <c r="X30" s="18">
        <f t="shared" si="12"/>
        <v>40</v>
      </c>
      <c r="Y30" s="18">
        <f t="shared" si="13"/>
        <v>38.5</v>
      </c>
      <c r="Z30" s="51">
        <f t="shared" si="14"/>
        <v>78.5</v>
      </c>
      <c r="AA30" s="52" t="str">
        <f t="shared" si="6"/>
        <v>AB</v>
      </c>
      <c r="AD30" s="67"/>
      <c r="AI30">
        <f>SUM(AI23:AI29)</f>
        <v>37</v>
      </c>
    </row>
    <row r="31" spans="1:37" ht="13">
      <c r="A31" s="33">
        <v>18</v>
      </c>
      <c r="B31" s="75">
        <v>233200279</v>
      </c>
      <c r="C31" s="34"/>
      <c r="D31" s="75" t="s">
        <v>78</v>
      </c>
      <c r="E31" s="45">
        <v>80</v>
      </c>
      <c r="F31" s="18">
        <f t="shared" si="7"/>
        <v>8</v>
      </c>
      <c r="G31" s="45">
        <v>80</v>
      </c>
      <c r="H31" s="18">
        <f t="shared" si="8"/>
        <v>8</v>
      </c>
      <c r="I31" s="46">
        <v>85</v>
      </c>
      <c r="J31" s="18">
        <f t="shared" si="2"/>
        <v>25.5</v>
      </c>
      <c r="K31" s="47">
        <f t="shared" si="0"/>
        <v>41.5</v>
      </c>
      <c r="L31" s="18">
        <f t="shared" si="9"/>
        <v>83</v>
      </c>
      <c r="M31" s="48" t="str">
        <f t="shared" si="3"/>
        <v>LULUS</v>
      </c>
      <c r="N31" s="45">
        <v>80</v>
      </c>
      <c r="O31" s="18">
        <f t="shared" si="15"/>
        <v>8</v>
      </c>
      <c r="P31" s="45">
        <v>80</v>
      </c>
      <c r="Q31" s="18">
        <f t="shared" si="10"/>
        <v>8</v>
      </c>
      <c r="R31" s="46">
        <v>70</v>
      </c>
      <c r="S31" s="18">
        <f t="shared" si="4"/>
        <v>21</v>
      </c>
      <c r="T31" s="49">
        <f t="shared" si="1"/>
        <v>37</v>
      </c>
      <c r="U31" s="18">
        <f t="shared" si="11"/>
        <v>74</v>
      </c>
      <c r="V31" s="48" t="str">
        <f t="shared" si="5"/>
        <v>LULUS</v>
      </c>
      <c r="W31" s="54"/>
      <c r="X31" s="18">
        <f t="shared" si="12"/>
        <v>41.5</v>
      </c>
      <c r="Y31" s="18">
        <f t="shared" si="13"/>
        <v>37</v>
      </c>
      <c r="Z31" s="51">
        <f t="shared" si="14"/>
        <v>78.5</v>
      </c>
      <c r="AA31" s="52" t="str">
        <f t="shared" si="6"/>
        <v>AB</v>
      </c>
      <c r="AD31" s="67"/>
    </row>
    <row r="32" spans="1:37" ht="13">
      <c r="A32" s="33">
        <v>19</v>
      </c>
      <c r="B32" s="75">
        <v>233200280</v>
      </c>
      <c r="C32" s="34"/>
      <c r="D32" s="75" t="s">
        <v>79</v>
      </c>
      <c r="E32" s="45">
        <v>50</v>
      </c>
      <c r="F32" s="18">
        <f t="shared" si="7"/>
        <v>5</v>
      </c>
      <c r="G32" s="45">
        <v>50</v>
      </c>
      <c r="H32" s="18">
        <f t="shared" si="8"/>
        <v>5</v>
      </c>
      <c r="I32" s="76">
        <v>50</v>
      </c>
      <c r="J32" s="18">
        <f t="shared" si="2"/>
        <v>15</v>
      </c>
      <c r="K32" s="47">
        <f t="shared" si="0"/>
        <v>25</v>
      </c>
      <c r="L32" s="18">
        <f t="shared" si="9"/>
        <v>50</v>
      </c>
      <c r="M32" s="48" t="str">
        <f t="shared" si="3"/>
        <v>TIDAK LULUS</v>
      </c>
      <c r="N32" s="45">
        <v>50</v>
      </c>
      <c r="O32" s="18">
        <f t="shared" si="15"/>
        <v>5</v>
      </c>
      <c r="P32" s="45">
        <v>50</v>
      </c>
      <c r="Q32" s="18">
        <f t="shared" si="10"/>
        <v>5</v>
      </c>
      <c r="R32" s="76">
        <v>50</v>
      </c>
      <c r="S32" s="18">
        <f t="shared" si="4"/>
        <v>15</v>
      </c>
      <c r="T32" s="49">
        <f t="shared" si="1"/>
        <v>25</v>
      </c>
      <c r="U32" s="18">
        <f t="shared" si="11"/>
        <v>50</v>
      </c>
      <c r="V32" s="48" t="str">
        <f t="shared" si="5"/>
        <v>TIDAK LULUS</v>
      </c>
      <c r="W32" s="53"/>
      <c r="X32" s="18">
        <f t="shared" si="12"/>
        <v>25</v>
      </c>
      <c r="Y32" s="18">
        <f t="shared" si="13"/>
        <v>25</v>
      </c>
      <c r="Z32" s="51">
        <f t="shared" si="14"/>
        <v>50</v>
      </c>
      <c r="AA32" s="52" t="str">
        <f t="shared" si="6"/>
        <v>D</v>
      </c>
      <c r="AD32" s="67"/>
    </row>
    <row r="33" spans="1:30" ht="13">
      <c r="A33" s="33">
        <v>20</v>
      </c>
      <c r="B33" s="75">
        <v>233200281</v>
      </c>
      <c r="C33" s="34"/>
      <c r="D33" s="75" t="s">
        <v>80</v>
      </c>
      <c r="E33" s="45">
        <v>80</v>
      </c>
      <c r="F33" s="18">
        <f t="shared" si="7"/>
        <v>8</v>
      </c>
      <c r="G33" s="45">
        <v>80</v>
      </c>
      <c r="H33" s="18">
        <f t="shared" si="8"/>
        <v>8</v>
      </c>
      <c r="I33" s="46">
        <v>85</v>
      </c>
      <c r="J33" s="18">
        <f t="shared" si="2"/>
        <v>25.5</v>
      </c>
      <c r="K33" s="47">
        <f t="shared" si="0"/>
        <v>41.5</v>
      </c>
      <c r="L33" s="18">
        <f t="shared" si="9"/>
        <v>83</v>
      </c>
      <c r="M33" s="48" t="str">
        <f t="shared" si="3"/>
        <v>LULUS</v>
      </c>
      <c r="N33" s="45">
        <v>80</v>
      </c>
      <c r="O33" s="18">
        <f t="shared" si="15"/>
        <v>8</v>
      </c>
      <c r="P33" s="45">
        <v>80</v>
      </c>
      <c r="Q33" s="18">
        <f t="shared" si="10"/>
        <v>8</v>
      </c>
      <c r="R33" s="46">
        <v>75</v>
      </c>
      <c r="S33" s="18">
        <f t="shared" si="4"/>
        <v>22.5</v>
      </c>
      <c r="T33" s="49">
        <f t="shared" si="1"/>
        <v>38.5</v>
      </c>
      <c r="U33" s="18">
        <f t="shared" si="11"/>
        <v>77</v>
      </c>
      <c r="V33" s="48" t="str">
        <f t="shared" si="5"/>
        <v>LULUS</v>
      </c>
      <c r="W33" s="53"/>
      <c r="X33" s="18">
        <f t="shared" si="12"/>
        <v>41.5</v>
      </c>
      <c r="Y33" s="18">
        <f t="shared" si="13"/>
        <v>38.5</v>
      </c>
      <c r="Z33" s="51">
        <f t="shared" si="14"/>
        <v>80</v>
      </c>
      <c r="AA33" s="52" t="str">
        <f t="shared" si="6"/>
        <v>A</v>
      </c>
      <c r="AD33" s="67"/>
    </row>
    <row r="34" spans="1:30" ht="13">
      <c r="A34" s="33">
        <v>21</v>
      </c>
      <c r="B34" s="75">
        <v>233200283</v>
      </c>
      <c r="C34" s="34"/>
      <c r="D34" s="75" t="s">
        <v>81</v>
      </c>
      <c r="E34" s="45">
        <v>80</v>
      </c>
      <c r="F34" s="18">
        <f t="shared" si="7"/>
        <v>8</v>
      </c>
      <c r="G34" s="45">
        <v>80</v>
      </c>
      <c r="H34" s="18">
        <f t="shared" si="8"/>
        <v>8</v>
      </c>
      <c r="I34" s="46">
        <v>80</v>
      </c>
      <c r="J34" s="18">
        <f t="shared" si="2"/>
        <v>24</v>
      </c>
      <c r="K34" s="47">
        <f t="shared" si="0"/>
        <v>40</v>
      </c>
      <c r="L34" s="18">
        <f t="shared" si="9"/>
        <v>80</v>
      </c>
      <c r="M34" s="48" t="str">
        <f t="shared" si="3"/>
        <v>LULUS</v>
      </c>
      <c r="N34" s="45">
        <v>80</v>
      </c>
      <c r="O34" s="18">
        <f t="shared" si="15"/>
        <v>8</v>
      </c>
      <c r="P34" s="45">
        <v>80</v>
      </c>
      <c r="Q34" s="18">
        <f t="shared" si="10"/>
        <v>8</v>
      </c>
      <c r="R34" s="46">
        <v>70</v>
      </c>
      <c r="S34" s="18">
        <f t="shared" si="4"/>
        <v>21</v>
      </c>
      <c r="T34" s="49">
        <f t="shared" si="1"/>
        <v>37</v>
      </c>
      <c r="U34" s="18">
        <f t="shared" si="11"/>
        <v>74</v>
      </c>
      <c r="V34" s="48" t="str">
        <f t="shared" si="5"/>
        <v>LULUS</v>
      </c>
      <c r="W34" s="53"/>
      <c r="X34" s="18">
        <f t="shared" si="12"/>
        <v>40</v>
      </c>
      <c r="Y34" s="18">
        <f t="shared" si="13"/>
        <v>37</v>
      </c>
      <c r="Z34" s="51">
        <f t="shared" si="14"/>
        <v>77</v>
      </c>
      <c r="AA34" s="52" t="str">
        <f t="shared" si="6"/>
        <v>AB</v>
      </c>
      <c r="AD34" s="67"/>
    </row>
    <row r="35" spans="1:30" ht="13">
      <c r="A35" s="33">
        <v>22</v>
      </c>
      <c r="B35" s="75">
        <v>233200284</v>
      </c>
      <c r="C35" s="34"/>
      <c r="D35" s="75" t="s">
        <v>82</v>
      </c>
      <c r="E35" s="45">
        <v>80</v>
      </c>
      <c r="F35" s="18">
        <f t="shared" si="7"/>
        <v>8</v>
      </c>
      <c r="G35" s="45">
        <v>80</v>
      </c>
      <c r="H35" s="18">
        <f t="shared" si="8"/>
        <v>8</v>
      </c>
      <c r="I35" s="46">
        <v>80</v>
      </c>
      <c r="J35" s="18">
        <f t="shared" si="2"/>
        <v>24</v>
      </c>
      <c r="K35" s="47">
        <f t="shared" si="0"/>
        <v>40</v>
      </c>
      <c r="L35" s="18">
        <f t="shared" si="9"/>
        <v>80</v>
      </c>
      <c r="M35" s="48" t="str">
        <f t="shared" si="3"/>
        <v>LULUS</v>
      </c>
      <c r="N35" s="45">
        <v>80</v>
      </c>
      <c r="O35" s="18">
        <f t="shared" si="15"/>
        <v>8</v>
      </c>
      <c r="P35" s="45">
        <v>80</v>
      </c>
      <c r="Q35" s="18">
        <f t="shared" si="10"/>
        <v>8</v>
      </c>
      <c r="R35" s="46">
        <v>70</v>
      </c>
      <c r="S35" s="18">
        <f t="shared" si="4"/>
        <v>21</v>
      </c>
      <c r="T35" s="49">
        <f t="shared" si="1"/>
        <v>37</v>
      </c>
      <c r="U35" s="18">
        <f t="shared" si="11"/>
        <v>74</v>
      </c>
      <c r="V35" s="48" t="str">
        <f t="shared" si="5"/>
        <v>LULUS</v>
      </c>
      <c r="W35" s="53"/>
      <c r="X35" s="18">
        <f t="shared" si="12"/>
        <v>40</v>
      </c>
      <c r="Y35" s="18">
        <f t="shared" si="13"/>
        <v>37</v>
      </c>
      <c r="Z35" s="51">
        <f t="shared" si="14"/>
        <v>77</v>
      </c>
      <c r="AA35" s="52" t="str">
        <f t="shared" si="6"/>
        <v>AB</v>
      </c>
      <c r="AD35" s="67"/>
    </row>
    <row r="36" spans="1:30" ht="13">
      <c r="A36" s="33">
        <v>23</v>
      </c>
      <c r="B36" s="75">
        <v>233200285</v>
      </c>
      <c r="C36" s="34"/>
      <c r="D36" s="75" t="s">
        <v>83</v>
      </c>
      <c r="E36" s="45">
        <v>80</v>
      </c>
      <c r="F36" s="18">
        <f t="shared" si="7"/>
        <v>8</v>
      </c>
      <c r="G36" s="45">
        <v>80</v>
      </c>
      <c r="H36" s="18">
        <f t="shared" si="8"/>
        <v>8</v>
      </c>
      <c r="I36" s="46">
        <v>85</v>
      </c>
      <c r="J36" s="18">
        <f t="shared" si="2"/>
        <v>25.5</v>
      </c>
      <c r="K36" s="47">
        <f t="shared" si="0"/>
        <v>41.5</v>
      </c>
      <c r="L36" s="18">
        <f t="shared" si="9"/>
        <v>83</v>
      </c>
      <c r="M36" s="48" t="str">
        <f t="shared" si="3"/>
        <v>LULUS</v>
      </c>
      <c r="N36" s="45">
        <v>80</v>
      </c>
      <c r="O36" s="18">
        <f t="shared" si="15"/>
        <v>8</v>
      </c>
      <c r="P36" s="45">
        <v>80</v>
      </c>
      <c r="Q36" s="18">
        <f t="shared" si="10"/>
        <v>8</v>
      </c>
      <c r="R36" s="46">
        <v>70</v>
      </c>
      <c r="S36" s="18">
        <f t="shared" si="4"/>
        <v>21</v>
      </c>
      <c r="T36" s="49">
        <f t="shared" si="1"/>
        <v>37</v>
      </c>
      <c r="U36" s="18">
        <f t="shared" si="11"/>
        <v>74</v>
      </c>
      <c r="V36" s="48" t="str">
        <f t="shared" si="5"/>
        <v>LULUS</v>
      </c>
      <c r="W36" s="53"/>
      <c r="X36" s="18">
        <f t="shared" si="12"/>
        <v>41.5</v>
      </c>
      <c r="Y36" s="18">
        <f t="shared" si="13"/>
        <v>37</v>
      </c>
      <c r="Z36" s="51">
        <f t="shared" si="14"/>
        <v>78.5</v>
      </c>
      <c r="AA36" s="52" t="str">
        <f t="shared" si="6"/>
        <v>AB</v>
      </c>
      <c r="AD36" s="67"/>
    </row>
    <row r="37" spans="1:30" ht="13">
      <c r="A37" s="33">
        <v>24</v>
      </c>
      <c r="B37" s="75">
        <v>233200287</v>
      </c>
      <c r="C37" s="34"/>
      <c r="D37" s="75" t="s">
        <v>84</v>
      </c>
      <c r="E37" s="45">
        <v>80</v>
      </c>
      <c r="F37" s="18">
        <f t="shared" si="7"/>
        <v>8</v>
      </c>
      <c r="G37" s="45">
        <v>80</v>
      </c>
      <c r="H37" s="18">
        <f t="shared" si="8"/>
        <v>8</v>
      </c>
      <c r="I37" s="46">
        <v>80</v>
      </c>
      <c r="J37" s="18">
        <f t="shared" si="2"/>
        <v>24</v>
      </c>
      <c r="K37" s="47">
        <f t="shared" si="0"/>
        <v>40</v>
      </c>
      <c r="L37" s="18">
        <f t="shared" si="9"/>
        <v>80</v>
      </c>
      <c r="M37" s="48" t="str">
        <f t="shared" si="3"/>
        <v>LULUS</v>
      </c>
      <c r="N37" s="45">
        <v>80</v>
      </c>
      <c r="O37" s="18">
        <f t="shared" si="15"/>
        <v>8</v>
      </c>
      <c r="P37" s="45">
        <v>80</v>
      </c>
      <c r="Q37" s="18">
        <f t="shared" si="10"/>
        <v>8</v>
      </c>
      <c r="R37" s="46">
        <v>70</v>
      </c>
      <c r="S37" s="18">
        <f t="shared" si="4"/>
        <v>21</v>
      </c>
      <c r="T37" s="49">
        <f t="shared" si="1"/>
        <v>37</v>
      </c>
      <c r="U37" s="18">
        <f t="shared" si="11"/>
        <v>74</v>
      </c>
      <c r="V37" s="48" t="str">
        <f t="shared" si="5"/>
        <v>LULUS</v>
      </c>
      <c r="W37" s="53"/>
      <c r="X37" s="18">
        <f t="shared" si="12"/>
        <v>40</v>
      </c>
      <c r="Y37" s="18">
        <f t="shared" si="13"/>
        <v>37</v>
      </c>
      <c r="Z37" s="51">
        <f t="shared" si="14"/>
        <v>77</v>
      </c>
      <c r="AA37" s="52" t="str">
        <f t="shared" si="6"/>
        <v>AB</v>
      </c>
      <c r="AD37" s="67"/>
    </row>
    <row r="38" spans="1:30" ht="13">
      <c r="A38" s="33">
        <v>25</v>
      </c>
      <c r="B38" s="75">
        <v>233200288</v>
      </c>
      <c r="C38" s="34"/>
      <c r="D38" s="75" t="s">
        <v>85</v>
      </c>
      <c r="E38" s="45">
        <v>70</v>
      </c>
      <c r="F38" s="18">
        <f t="shared" si="7"/>
        <v>7</v>
      </c>
      <c r="G38" s="45">
        <v>70</v>
      </c>
      <c r="H38" s="18">
        <f t="shared" si="8"/>
        <v>7</v>
      </c>
      <c r="I38" s="46">
        <v>75</v>
      </c>
      <c r="J38" s="18">
        <f t="shared" si="2"/>
        <v>22.5</v>
      </c>
      <c r="K38" s="47">
        <f t="shared" si="0"/>
        <v>36.5</v>
      </c>
      <c r="L38" s="18">
        <f t="shared" si="9"/>
        <v>73</v>
      </c>
      <c r="M38" s="48" t="str">
        <f t="shared" si="3"/>
        <v>LULUS</v>
      </c>
      <c r="N38" s="45">
        <v>70</v>
      </c>
      <c r="O38" s="18">
        <f t="shared" si="15"/>
        <v>7</v>
      </c>
      <c r="P38" s="45">
        <v>70</v>
      </c>
      <c r="Q38" s="18">
        <f t="shared" si="10"/>
        <v>7</v>
      </c>
      <c r="R38" s="76">
        <v>50</v>
      </c>
      <c r="S38" s="18">
        <f t="shared" si="4"/>
        <v>15</v>
      </c>
      <c r="T38" s="49">
        <f t="shared" si="1"/>
        <v>29</v>
      </c>
      <c r="U38" s="18">
        <f t="shared" si="11"/>
        <v>57.999999999999993</v>
      </c>
      <c r="V38" s="48" t="str">
        <f t="shared" si="5"/>
        <v>TIDAK LULUS</v>
      </c>
      <c r="W38" s="53"/>
      <c r="X38" s="18">
        <f t="shared" si="12"/>
        <v>36.5</v>
      </c>
      <c r="Y38" s="18">
        <f t="shared" si="13"/>
        <v>28.999999999999996</v>
      </c>
      <c r="Z38" s="51">
        <f t="shared" si="14"/>
        <v>65.5</v>
      </c>
      <c r="AA38" s="52" t="str">
        <f t="shared" si="6"/>
        <v>BC</v>
      </c>
      <c r="AD38" s="67"/>
    </row>
    <row r="39" spans="1:30" ht="12.75" customHeight="1">
      <c r="A39" s="33">
        <v>26</v>
      </c>
      <c r="B39" s="75">
        <v>233200289</v>
      </c>
      <c r="C39" s="34"/>
      <c r="D39" s="75" t="s">
        <v>86</v>
      </c>
      <c r="E39" s="45">
        <v>50</v>
      </c>
      <c r="F39" s="18">
        <f t="shared" si="7"/>
        <v>5</v>
      </c>
      <c r="G39" s="45">
        <v>50</v>
      </c>
      <c r="H39" s="18">
        <f t="shared" si="8"/>
        <v>5</v>
      </c>
      <c r="I39" s="76">
        <v>50</v>
      </c>
      <c r="J39" s="18">
        <f t="shared" si="2"/>
        <v>15</v>
      </c>
      <c r="K39" s="47">
        <f t="shared" si="0"/>
        <v>25</v>
      </c>
      <c r="L39" s="18">
        <f t="shared" si="9"/>
        <v>50</v>
      </c>
      <c r="M39" s="48" t="str">
        <f t="shared" si="3"/>
        <v>TIDAK LULUS</v>
      </c>
      <c r="N39" s="45">
        <v>50</v>
      </c>
      <c r="O39" s="18">
        <f t="shared" si="15"/>
        <v>5</v>
      </c>
      <c r="P39" s="45">
        <v>50</v>
      </c>
      <c r="Q39" s="18">
        <f t="shared" si="10"/>
        <v>5</v>
      </c>
      <c r="R39" s="76">
        <v>50</v>
      </c>
      <c r="S39" s="18">
        <f t="shared" si="4"/>
        <v>15</v>
      </c>
      <c r="T39" s="49">
        <f t="shared" si="1"/>
        <v>25</v>
      </c>
      <c r="U39" s="18">
        <f t="shared" si="11"/>
        <v>50</v>
      </c>
      <c r="V39" s="48" t="str">
        <f t="shared" si="5"/>
        <v>TIDAK LULUS</v>
      </c>
      <c r="W39" s="53"/>
      <c r="X39" s="18">
        <f t="shared" si="12"/>
        <v>25</v>
      </c>
      <c r="Y39" s="18">
        <f t="shared" si="13"/>
        <v>25</v>
      </c>
      <c r="Z39" s="51">
        <f t="shared" si="14"/>
        <v>50</v>
      </c>
      <c r="AA39" s="52" t="str">
        <f t="shared" si="6"/>
        <v>D</v>
      </c>
      <c r="AD39" s="67"/>
    </row>
    <row r="40" spans="1:30" ht="13">
      <c r="A40" s="33">
        <v>27</v>
      </c>
      <c r="B40" s="75">
        <v>233200290</v>
      </c>
      <c r="C40" s="34"/>
      <c r="D40" s="75" t="s">
        <v>87</v>
      </c>
      <c r="E40" s="45">
        <v>80</v>
      </c>
      <c r="F40" s="18">
        <f t="shared" si="7"/>
        <v>8</v>
      </c>
      <c r="G40" s="45">
        <v>80</v>
      </c>
      <c r="H40" s="18">
        <f t="shared" si="8"/>
        <v>8</v>
      </c>
      <c r="I40" s="46">
        <v>85</v>
      </c>
      <c r="J40" s="18">
        <f t="shared" si="2"/>
        <v>25.5</v>
      </c>
      <c r="K40" s="47">
        <f t="shared" si="0"/>
        <v>41.5</v>
      </c>
      <c r="L40" s="18">
        <f t="shared" si="9"/>
        <v>83</v>
      </c>
      <c r="M40" s="48" t="str">
        <f t="shared" si="3"/>
        <v>LULUS</v>
      </c>
      <c r="N40" s="45">
        <v>80</v>
      </c>
      <c r="O40" s="18">
        <f t="shared" si="15"/>
        <v>8</v>
      </c>
      <c r="P40" s="45">
        <v>80</v>
      </c>
      <c r="Q40" s="18">
        <f t="shared" si="10"/>
        <v>8</v>
      </c>
      <c r="R40" s="46">
        <v>80</v>
      </c>
      <c r="S40" s="18">
        <f t="shared" si="4"/>
        <v>24</v>
      </c>
      <c r="T40" s="49">
        <f t="shared" si="1"/>
        <v>40</v>
      </c>
      <c r="U40" s="18">
        <f t="shared" si="11"/>
        <v>80</v>
      </c>
      <c r="V40" s="48" t="str">
        <f t="shared" si="5"/>
        <v>LULUS</v>
      </c>
      <c r="W40" s="53"/>
      <c r="X40" s="18">
        <f t="shared" si="12"/>
        <v>41.5</v>
      </c>
      <c r="Y40" s="18">
        <f t="shared" si="13"/>
        <v>40</v>
      </c>
      <c r="Z40" s="51">
        <f t="shared" si="14"/>
        <v>81.5</v>
      </c>
      <c r="AA40" s="52" t="str">
        <f t="shared" si="6"/>
        <v>A</v>
      </c>
      <c r="AD40" s="67"/>
    </row>
    <row r="41" spans="1:30" ht="14.25" customHeight="1">
      <c r="A41" s="33">
        <v>28</v>
      </c>
      <c r="B41" s="75">
        <v>233200291</v>
      </c>
      <c r="C41" s="35"/>
      <c r="D41" s="75" t="s">
        <v>88</v>
      </c>
      <c r="E41" s="55">
        <v>80</v>
      </c>
      <c r="F41" s="18">
        <f t="shared" si="7"/>
        <v>8</v>
      </c>
      <c r="G41" s="55">
        <v>80</v>
      </c>
      <c r="H41" s="18">
        <f t="shared" si="8"/>
        <v>8</v>
      </c>
      <c r="I41" s="46">
        <v>80</v>
      </c>
      <c r="J41" s="18">
        <f t="shared" si="2"/>
        <v>24</v>
      </c>
      <c r="K41" s="47">
        <f t="shared" si="0"/>
        <v>40</v>
      </c>
      <c r="L41" s="18">
        <f t="shared" si="9"/>
        <v>80</v>
      </c>
      <c r="M41" s="48" t="str">
        <f t="shared" si="3"/>
        <v>LULUS</v>
      </c>
      <c r="N41" s="55">
        <v>80</v>
      </c>
      <c r="O41" s="18">
        <f t="shared" si="15"/>
        <v>8</v>
      </c>
      <c r="P41" s="55">
        <v>80</v>
      </c>
      <c r="Q41" s="18">
        <f t="shared" si="10"/>
        <v>8</v>
      </c>
      <c r="R41" s="46">
        <v>75</v>
      </c>
      <c r="S41" s="18">
        <f t="shared" si="4"/>
        <v>22.5</v>
      </c>
      <c r="T41" s="49">
        <f t="shared" si="1"/>
        <v>38.5</v>
      </c>
      <c r="U41" s="18">
        <f t="shared" si="11"/>
        <v>77</v>
      </c>
      <c r="V41" s="48" t="str">
        <f t="shared" si="5"/>
        <v>LULUS</v>
      </c>
      <c r="W41" s="53"/>
      <c r="X41" s="18">
        <f t="shared" si="12"/>
        <v>40</v>
      </c>
      <c r="Y41" s="18">
        <f t="shared" si="13"/>
        <v>38.5</v>
      </c>
      <c r="Z41" s="51">
        <f t="shared" si="14"/>
        <v>78.5</v>
      </c>
      <c r="AA41" s="52" t="str">
        <f t="shared" si="6"/>
        <v>AB</v>
      </c>
      <c r="AD41" s="67"/>
    </row>
    <row r="42" spans="1:30" ht="13">
      <c r="A42" s="33">
        <v>29</v>
      </c>
      <c r="B42" s="75">
        <v>233200292</v>
      </c>
      <c r="C42" s="36"/>
      <c r="D42" s="75" t="s">
        <v>89</v>
      </c>
      <c r="E42" s="56">
        <v>80</v>
      </c>
      <c r="F42" s="18">
        <f t="shared" si="7"/>
        <v>8</v>
      </c>
      <c r="G42" s="56">
        <v>80</v>
      </c>
      <c r="H42" s="18">
        <f t="shared" si="8"/>
        <v>8</v>
      </c>
      <c r="I42" s="46">
        <v>80</v>
      </c>
      <c r="J42" s="18">
        <f t="shared" si="2"/>
        <v>24</v>
      </c>
      <c r="K42" s="47">
        <f t="shared" si="0"/>
        <v>40</v>
      </c>
      <c r="L42" s="18">
        <f t="shared" si="9"/>
        <v>80</v>
      </c>
      <c r="M42" s="48" t="str">
        <f t="shared" si="3"/>
        <v>LULUS</v>
      </c>
      <c r="N42" s="56">
        <v>80</v>
      </c>
      <c r="O42" s="18">
        <f t="shared" si="15"/>
        <v>8</v>
      </c>
      <c r="P42" s="56">
        <v>80</v>
      </c>
      <c r="Q42" s="18">
        <f t="shared" si="10"/>
        <v>8</v>
      </c>
      <c r="R42" s="46">
        <v>75</v>
      </c>
      <c r="S42" s="18">
        <f t="shared" si="4"/>
        <v>22.5</v>
      </c>
      <c r="T42" s="49">
        <f t="shared" si="1"/>
        <v>38.5</v>
      </c>
      <c r="U42" s="18">
        <f t="shared" si="11"/>
        <v>77</v>
      </c>
      <c r="V42" s="48" t="str">
        <f t="shared" si="5"/>
        <v>LULUS</v>
      </c>
      <c r="W42" s="53"/>
      <c r="X42" s="18">
        <f t="shared" si="12"/>
        <v>40</v>
      </c>
      <c r="Y42" s="18">
        <f t="shared" si="13"/>
        <v>38.5</v>
      </c>
      <c r="Z42" s="51">
        <f t="shared" si="14"/>
        <v>78.5</v>
      </c>
      <c r="AA42" s="52" t="str">
        <f t="shared" si="6"/>
        <v>AB</v>
      </c>
      <c r="AD42" s="67"/>
    </row>
    <row r="43" spans="1:30" ht="13">
      <c r="A43" s="33">
        <v>30</v>
      </c>
      <c r="B43" s="75">
        <v>233200293</v>
      </c>
      <c r="C43" s="37"/>
      <c r="D43" s="75" t="s">
        <v>90</v>
      </c>
      <c r="E43" s="57">
        <v>80</v>
      </c>
      <c r="F43" s="18">
        <f t="shared" si="7"/>
        <v>8</v>
      </c>
      <c r="G43" s="57">
        <v>80</v>
      </c>
      <c r="H43" s="18">
        <f t="shared" si="8"/>
        <v>8</v>
      </c>
      <c r="I43" s="46">
        <v>80</v>
      </c>
      <c r="J43" s="18">
        <f t="shared" si="2"/>
        <v>24</v>
      </c>
      <c r="K43" s="47">
        <f t="shared" si="0"/>
        <v>40</v>
      </c>
      <c r="L43" s="18">
        <f t="shared" si="9"/>
        <v>80</v>
      </c>
      <c r="M43" s="48" t="str">
        <f t="shared" si="3"/>
        <v>LULUS</v>
      </c>
      <c r="N43" s="57">
        <v>80</v>
      </c>
      <c r="O43" s="18">
        <f t="shared" si="15"/>
        <v>8</v>
      </c>
      <c r="P43" s="57">
        <v>80</v>
      </c>
      <c r="Q43" s="18">
        <f t="shared" si="10"/>
        <v>8</v>
      </c>
      <c r="R43" s="46">
        <v>75</v>
      </c>
      <c r="S43" s="18">
        <f t="shared" si="4"/>
        <v>22.5</v>
      </c>
      <c r="T43" s="49">
        <f t="shared" si="1"/>
        <v>38.5</v>
      </c>
      <c r="U43" s="18">
        <f t="shared" si="11"/>
        <v>77</v>
      </c>
      <c r="V43" s="48" t="str">
        <f t="shared" si="5"/>
        <v>LULUS</v>
      </c>
      <c r="W43" s="53"/>
      <c r="X43" s="18">
        <f t="shared" si="12"/>
        <v>40</v>
      </c>
      <c r="Y43" s="18">
        <f t="shared" si="13"/>
        <v>38.5</v>
      </c>
      <c r="Z43" s="51">
        <f t="shared" si="14"/>
        <v>78.5</v>
      </c>
      <c r="AA43" s="52" t="str">
        <f t="shared" si="6"/>
        <v>AB</v>
      </c>
      <c r="AD43" s="67"/>
    </row>
    <row r="44" spans="1:30" ht="13">
      <c r="A44" s="33">
        <v>31</v>
      </c>
      <c r="B44" s="75">
        <v>233200294</v>
      </c>
      <c r="C44" s="37"/>
      <c r="D44" s="75" t="s">
        <v>91</v>
      </c>
      <c r="E44" s="57">
        <v>75</v>
      </c>
      <c r="F44" s="18">
        <f t="shared" si="7"/>
        <v>7.5</v>
      </c>
      <c r="G44" s="57">
        <v>75</v>
      </c>
      <c r="H44" s="18">
        <f t="shared" si="8"/>
        <v>7.5</v>
      </c>
      <c r="I44" s="46">
        <v>75</v>
      </c>
      <c r="J44" s="18">
        <f t="shared" si="2"/>
        <v>22.5</v>
      </c>
      <c r="K44" s="47">
        <f t="shared" si="0"/>
        <v>37.5</v>
      </c>
      <c r="L44" s="18">
        <f t="shared" si="9"/>
        <v>75</v>
      </c>
      <c r="M44" s="48" t="str">
        <f t="shared" si="3"/>
        <v>LULUS</v>
      </c>
      <c r="N44" s="57">
        <v>75</v>
      </c>
      <c r="O44" s="18">
        <f t="shared" si="15"/>
        <v>7.5</v>
      </c>
      <c r="P44" s="57">
        <v>75</v>
      </c>
      <c r="Q44" s="18">
        <f t="shared" si="10"/>
        <v>7.5</v>
      </c>
      <c r="R44" s="46">
        <v>70</v>
      </c>
      <c r="S44" s="18">
        <f t="shared" si="4"/>
        <v>21</v>
      </c>
      <c r="T44" s="49">
        <f t="shared" si="1"/>
        <v>36</v>
      </c>
      <c r="U44" s="18">
        <f t="shared" si="11"/>
        <v>72</v>
      </c>
      <c r="V44" s="48" t="str">
        <f t="shared" si="5"/>
        <v>LULUS</v>
      </c>
      <c r="W44" s="53"/>
      <c r="X44" s="18">
        <f t="shared" si="12"/>
        <v>37.5</v>
      </c>
      <c r="Y44" s="18">
        <f t="shared" si="13"/>
        <v>36</v>
      </c>
      <c r="Z44" s="51">
        <f t="shared" si="14"/>
        <v>73.5</v>
      </c>
      <c r="AA44" s="52" t="str">
        <f t="shared" si="6"/>
        <v>B</v>
      </c>
      <c r="AD44" s="67"/>
    </row>
    <row r="45" spans="1:30" ht="12" customHeight="1">
      <c r="A45" s="33">
        <v>32</v>
      </c>
      <c r="B45" s="75">
        <v>233200295</v>
      </c>
      <c r="C45" s="37"/>
      <c r="D45" s="75" t="s">
        <v>92</v>
      </c>
      <c r="E45" s="57">
        <v>80</v>
      </c>
      <c r="F45" s="18">
        <f t="shared" si="7"/>
        <v>8</v>
      </c>
      <c r="G45" s="57">
        <v>80</v>
      </c>
      <c r="H45" s="18">
        <f t="shared" si="8"/>
        <v>8</v>
      </c>
      <c r="I45" s="46">
        <v>80</v>
      </c>
      <c r="J45" s="18">
        <f t="shared" si="2"/>
        <v>24</v>
      </c>
      <c r="K45" s="47">
        <f t="shared" si="0"/>
        <v>40</v>
      </c>
      <c r="L45" s="18">
        <f t="shared" si="9"/>
        <v>80</v>
      </c>
      <c r="M45" s="48" t="str">
        <f t="shared" si="3"/>
        <v>LULUS</v>
      </c>
      <c r="N45" s="57">
        <v>80</v>
      </c>
      <c r="O45" s="18">
        <f t="shared" si="15"/>
        <v>8</v>
      </c>
      <c r="P45" s="57">
        <v>80</v>
      </c>
      <c r="Q45" s="18">
        <f t="shared" si="10"/>
        <v>8</v>
      </c>
      <c r="R45" s="46">
        <v>70</v>
      </c>
      <c r="S45" s="18">
        <f t="shared" si="4"/>
        <v>21</v>
      </c>
      <c r="T45" s="49">
        <f t="shared" si="1"/>
        <v>37</v>
      </c>
      <c r="U45" s="18">
        <f t="shared" si="11"/>
        <v>74</v>
      </c>
      <c r="V45" s="48" t="str">
        <f t="shared" si="5"/>
        <v>LULUS</v>
      </c>
      <c r="W45" s="53"/>
      <c r="X45" s="18">
        <f>K45/$X$13*50</f>
        <v>40</v>
      </c>
      <c r="Y45" s="18">
        <f t="shared" si="13"/>
        <v>37</v>
      </c>
      <c r="Z45" s="51">
        <f t="shared" si="14"/>
        <v>77</v>
      </c>
      <c r="AA45" s="52" t="str">
        <f t="shared" si="6"/>
        <v>AB</v>
      </c>
      <c r="AD45" s="67"/>
    </row>
    <row r="46" spans="1:30" ht="13">
      <c r="A46" s="33">
        <v>33</v>
      </c>
      <c r="B46" s="75">
        <v>233200296</v>
      </c>
      <c r="C46" s="37"/>
      <c r="D46" s="75" t="s">
        <v>93</v>
      </c>
      <c r="E46" s="57">
        <v>80</v>
      </c>
      <c r="F46" s="18">
        <f t="shared" si="7"/>
        <v>8</v>
      </c>
      <c r="G46" s="57">
        <v>80</v>
      </c>
      <c r="H46" s="18">
        <f t="shared" si="8"/>
        <v>8</v>
      </c>
      <c r="I46" s="46">
        <v>75</v>
      </c>
      <c r="J46" s="18">
        <f t="shared" si="2"/>
        <v>22.5</v>
      </c>
      <c r="K46" s="47">
        <f t="shared" si="0"/>
        <v>38.5</v>
      </c>
      <c r="L46" s="18">
        <f t="shared" si="9"/>
        <v>77</v>
      </c>
      <c r="M46" s="48" t="str">
        <f t="shared" si="3"/>
        <v>LULUS</v>
      </c>
      <c r="N46" s="57">
        <v>80</v>
      </c>
      <c r="O46" s="18">
        <f t="shared" si="15"/>
        <v>8</v>
      </c>
      <c r="P46" s="57">
        <v>80</v>
      </c>
      <c r="Q46" s="18">
        <f t="shared" si="10"/>
        <v>8</v>
      </c>
      <c r="R46" s="46">
        <v>70</v>
      </c>
      <c r="S46" s="18">
        <f t="shared" si="4"/>
        <v>21</v>
      </c>
      <c r="T46" s="49">
        <f t="shared" si="1"/>
        <v>37</v>
      </c>
      <c r="U46" s="18">
        <f t="shared" si="11"/>
        <v>74</v>
      </c>
      <c r="V46" s="48" t="str">
        <f t="shared" si="5"/>
        <v>LULUS</v>
      </c>
      <c r="W46" s="53"/>
      <c r="X46" s="18">
        <f t="shared" si="12"/>
        <v>38.5</v>
      </c>
      <c r="Y46" s="18">
        <f t="shared" si="13"/>
        <v>37</v>
      </c>
      <c r="Z46" s="51">
        <f t="shared" si="14"/>
        <v>75.5</v>
      </c>
      <c r="AA46" s="52" t="str">
        <f t="shared" si="6"/>
        <v>AB</v>
      </c>
      <c r="AD46" s="67"/>
    </row>
    <row r="47" spans="1:30" ht="13">
      <c r="A47" s="33">
        <v>34</v>
      </c>
      <c r="B47" s="75">
        <v>233200297</v>
      </c>
      <c r="C47" s="37"/>
      <c r="D47" s="75" t="s">
        <v>94</v>
      </c>
      <c r="E47" s="57">
        <v>80</v>
      </c>
      <c r="F47" s="18">
        <f t="shared" si="7"/>
        <v>8</v>
      </c>
      <c r="G47" s="57">
        <v>80</v>
      </c>
      <c r="H47" s="18">
        <f t="shared" si="8"/>
        <v>8</v>
      </c>
      <c r="I47" s="46">
        <v>75</v>
      </c>
      <c r="J47" s="18">
        <f t="shared" si="2"/>
        <v>22.5</v>
      </c>
      <c r="K47" s="47">
        <f t="shared" si="0"/>
        <v>38.5</v>
      </c>
      <c r="L47" s="18">
        <f t="shared" si="9"/>
        <v>77</v>
      </c>
      <c r="M47" s="48" t="str">
        <f t="shared" si="3"/>
        <v>LULUS</v>
      </c>
      <c r="N47" s="57">
        <v>80</v>
      </c>
      <c r="O47" s="18">
        <f t="shared" si="15"/>
        <v>8</v>
      </c>
      <c r="P47" s="57">
        <v>80</v>
      </c>
      <c r="Q47" s="18">
        <f t="shared" si="10"/>
        <v>8</v>
      </c>
      <c r="R47" s="46">
        <v>70</v>
      </c>
      <c r="S47" s="18">
        <f t="shared" si="4"/>
        <v>21</v>
      </c>
      <c r="T47" s="49">
        <f t="shared" si="1"/>
        <v>37</v>
      </c>
      <c r="U47" s="18">
        <f t="shared" si="11"/>
        <v>74</v>
      </c>
      <c r="V47" s="48" t="str">
        <f t="shared" si="5"/>
        <v>LULUS</v>
      </c>
      <c r="W47" s="53"/>
      <c r="X47" s="18">
        <f t="shared" si="12"/>
        <v>38.5</v>
      </c>
      <c r="Y47" s="18">
        <f t="shared" si="13"/>
        <v>37</v>
      </c>
      <c r="Z47" s="51">
        <f t="shared" si="14"/>
        <v>75.5</v>
      </c>
      <c r="AA47" s="52" t="str">
        <f t="shared" si="6"/>
        <v>AB</v>
      </c>
      <c r="AD47" s="67"/>
    </row>
    <row r="48" spans="1:30" ht="13">
      <c r="A48" s="33">
        <v>35</v>
      </c>
      <c r="B48" s="75">
        <v>233200298</v>
      </c>
      <c r="C48" s="37"/>
      <c r="D48" s="75" t="s">
        <v>95</v>
      </c>
      <c r="E48" s="57">
        <v>80</v>
      </c>
      <c r="F48" s="18">
        <f t="shared" si="7"/>
        <v>8</v>
      </c>
      <c r="G48" s="57">
        <v>80</v>
      </c>
      <c r="H48" s="18">
        <f t="shared" si="8"/>
        <v>8</v>
      </c>
      <c r="I48" s="46">
        <v>85</v>
      </c>
      <c r="J48" s="18">
        <f t="shared" si="2"/>
        <v>25.5</v>
      </c>
      <c r="K48" s="47">
        <f t="shared" si="0"/>
        <v>41.5</v>
      </c>
      <c r="L48" s="18">
        <f t="shared" si="9"/>
        <v>83</v>
      </c>
      <c r="M48" s="48" t="str">
        <f t="shared" si="3"/>
        <v>LULUS</v>
      </c>
      <c r="N48" s="57">
        <v>80</v>
      </c>
      <c r="O48" s="18">
        <f t="shared" si="15"/>
        <v>8</v>
      </c>
      <c r="P48" s="57">
        <v>80</v>
      </c>
      <c r="Q48" s="18">
        <f t="shared" si="10"/>
        <v>8</v>
      </c>
      <c r="R48" s="46">
        <v>75</v>
      </c>
      <c r="S48" s="18">
        <f t="shared" si="4"/>
        <v>22.5</v>
      </c>
      <c r="T48" s="49">
        <f t="shared" si="1"/>
        <v>38.5</v>
      </c>
      <c r="U48" s="18">
        <f t="shared" si="11"/>
        <v>77</v>
      </c>
      <c r="V48" s="48" t="str">
        <f t="shared" si="5"/>
        <v>LULUS</v>
      </c>
      <c r="W48" s="53"/>
      <c r="X48" s="18">
        <f t="shared" si="12"/>
        <v>41.5</v>
      </c>
      <c r="Y48" s="18">
        <f t="shared" si="13"/>
        <v>38.5</v>
      </c>
      <c r="Z48" s="51">
        <f t="shared" si="14"/>
        <v>80</v>
      </c>
      <c r="AA48" s="52" t="str">
        <f t="shared" si="6"/>
        <v>A</v>
      </c>
      <c r="AD48" s="67"/>
    </row>
    <row r="49" spans="1:30" ht="13">
      <c r="A49" s="33">
        <v>36</v>
      </c>
      <c r="B49" s="75">
        <v>233200299</v>
      </c>
      <c r="C49" s="37"/>
      <c r="D49" s="75" t="s">
        <v>96</v>
      </c>
      <c r="E49" s="57">
        <v>80</v>
      </c>
      <c r="F49" s="18">
        <f t="shared" si="7"/>
        <v>8</v>
      </c>
      <c r="G49" s="57">
        <v>80</v>
      </c>
      <c r="H49" s="18">
        <f t="shared" si="8"/>
        <v>8</v>
      </c>
      <c r="I49" s="46">
        <v>80</v>
      </c>
      <c r="J49" s="18">
        <f t="shared" si="2"/>
        <v>24</v>
      </c>
      <c r="K49" s="47">
        <f t="shared" si="0"/>
        <v>40</v>
      </c>
      <c r="L49" s="18">
        <f t="shared" si="9"/>
        <v>80</v>
      </c>
      <c r="M49" s="48" t="str">
        <f t="shared" si="3"/>
        <v>LULUS</v>
      </c>
      <c r="N49" s="57">
        <v>80</v>
      </c>
      <c r="O49" s="18">
        <f t="shared" si="15"/>
        <v>8</v>
      </c>
      <c r="P49" s="57">
        <v>80</v>
      </c>
      <c r="Q49" s="18">
        <f t="shared" si="10"/>
        <v>8</v>
      </c>
      <c r="R49" s="46">
        <v>75</v>
      </c>
      <c r="S49" s="18">
        <f t="shared" si="4"/>
        <v>22.5</v>
      </c>
      <c r="T49" s="49">
        <f t="shared" si="1"/>
        <v>38.5</v>
      </c>
      <c r="U49" s="18">
        <f t="shared" si="11"/>
        <v>77</v>
      </c>
      <c r="V49" s="48" t="str">
        <f t="shared" si="5"/>
        <v>LULUS</v>
      </c>
      <c r="W49" s="53"/>
      <c r="X49" s="18">
        <f t="shared" si="12"/>
        <v>40</v>
      </c>
      <c r="Y49" s="18">
        <f t="shared" si="13"/>
        <v>38.5</v>
      </c>
      <c r="Z49" s="51">
        <f t="shared" si="14"/>
        <v>78.5</v>
      </c>
      <c r="AA49" s="52" t="str">
        <f t="shared" si="6"/>
        <v>AB</v>
      </c>
      <c r="AD49" s="67"/>
    </row>
    <row r="50" spans="1:30" ht="13">
      <c r="A50" s="33">
        <v>37</v>
      </c>
      <c r="B50" s="75">
        <v>233200300</v>
      </c>
      <c r="C50" s="37"/>
      <c r="D50" s="75" t="s">
        <v>97</v>
      </c>
      <c r="E50" s="57">
        <v>50</v>
      </c>
      <c r="F50" s="18">
        <f t="shared" si="7"/>
        <v>5</v>
      </c>
      <c r="G50" s="57">
        <v>50</v>
      </c>
      <c r="H50" s="18">
        <f t="shared" si="8"/>
        <v>5</v>
      </c>
      <c r="I50" s="76">
        <v>50</v>
      </c>
      <c r="J50" s="18">
        <f t="shared" si="2"/>
        <v>15</v>
      </c>
      <c r="K50" s="47">
        <f t="shared" si="0"/>
        <v>25</v>
      </c>
      <c r="L50" s="18">
        <f t="shared" si="9"/>
        <v>50</v>
      </c>
      <c r="M50" s="48" t="str">
        <f t="shared" si="3"/>
        <v>TIDAK LULUS</v>
      </c>
      <c r="N50" s="57">
        <v>50</v>
      </c>
      <c r="O50" s="18">
        <f t="shared" si="15"/>
        <v>5</v>
      </c>
      <c r="P50" s="57">
        <v>50</v>
      </c>
      <c r="Q50" s="18">
        <f t="shared" si="10"/>
        <v>5</v>
      </c>
      <c r="R50" s="76">
        <v>50</v>
      </c>
      <c r="S50" s="18">
        <f t="shared" si="4"/>
        <v>15</v>
      </c>
      <c r="T50" s="49">
        <f t="shared" si="1"/>
        <v>25</v>
      </c>
      <c r="U50" s="18">
        <f t="shared" si="11"/>
        <v>50</v>
      </c>
      <c r="V50" s="48" t="str">
        <f t="shared" si="5"/>
        <v>TIDAK LULUS</v>
      </c>
      <c r="W50" s="53"/>
      <c r="X50" s="18">
        <f t="shared" si="12"/>
        <v>25</v>
      </c>
      <c r="Y50" s="18">
        <f t="shared" si="13"/>
        <v>25</v>
      </c>
      <c r="Z50" s="51">
        <f t="shared" si="14"/>
        <v>50</v>
      </c>
      <c r="AA50" s="52" t="str">
        <f t="shared" si="6"/>
        <v>D</v>
      </c>
      <c r="AD50" s="67"/>
    </row>
    <row r="51" spans="1:30">
      <c r="K51" s="68"/>
      <c r="L51" s="69">
        <f t="shared" si="9"/>
        <v>0</v>
      </c>
      <c r="M51" s="70"/>
      <c r="O51" s="38"/>
      <c r="T51" s="69"/>
      <c r="U51" s="69"/>
      <c r="V51" s="73"/>
      <c r="X51" s="71"/>
      <c r="Y51" s="58"/>
    </row>
    <row r="53" spans="1:30">
      <c r="P53" s="61" t="s">
        <v>55</v>
      </c>
      <c r="Q53" s="61"/>
      <c r="R53" s="61"/>
    </row>
    <row r="54" spans="1:30">
      <c r="H54" s="62" t="s">
        <v>56</v>
      </c>
      <c r="P54" s="61" t="s">
        <v>57</v>
      </c>
      <c r="Q54" s="63"/>
      <c r="R54" s="63"/>
    </row>
    <row r="55" spans="1:30">
      <c r="H55" s="62" t="s">
        <v>58</v>
      </c>
      <c r="P55" s="61" t="s">
        <v>59</v>
      </c>
      <c r="Q55" s="63"/>
      <c r="R55" s="63"/>
    </row>
    <row r="56" spans="1:30">
      <c r="H56" s="64"/>
      <c r="P56" s="65"/>
      <c r="Q56" s="65"/>
      <c r="R56" s="65"/>
    </row>
    <row r="57" spans="1:30">
      <c r="H57" s="64"/>
      <c r="P57" s="61"/>
      <c r="Q57" s="65"/>
      <c r="R57" s="63"/>
    </row>
    <row r="58" spans="1:30">
      <c r="H58" s="66"/>
      <c r="P58" s="65"/>
      <c r="Q58" s="65"/>
      <c r="R58" s="65"/>
    </row>
    <row r="59" spans="1:30">
      <c r="H59" s="62"/>
      <c r="P59" s="65"/>
      <c r="Q59" s="65"/>
      <c r="R59" s="65"/>
    </row>
    <row r="60" spans="1:30">
      <c r="H60" s="62" t="s">
        <v>60</v>
      </c>
      <c r="P60" s="65"/>
      <c r="Q60" s="67" t="s">
        <v>60</v>
      </c>
      <c r="R60" s="65"/>
    </row>
  </sheetData>
  <mergeCells count="4">
    <mergeCell ref="Z11:AA11"/>
    <mergeCell ref="E11:M11"/>
    <mergeCell ref="N11:V11"/>
    <mergeCell ref="X11:Y11"/>
  </mergeCells>
  <printOptions gridLines="1"/>
  <pageMargins left="0.75" right="0.75" top="1" bottom="1" header="0.5" footer="0.5"/>
  <pageSetup paperSize="9" scale="34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4" workbookViewId="0">
      <selection activeCell="C14" sqref="C14"/>
    </sheetView>
  </sheetViews>
  <sheetFormatPr defaultColWidth="9.1796875" defaultRowHeight="12.5"/>
  <cols>
    <col min="3" max="3" width="13.7265625" customWidth="1"/>
    <col min="4" max="4" width="18.1796875" customWidth="1"/>
  </cols>
  <sheetData>
    <row r="1" spans="1:4">
      <c r="B1" t="s">
        <v>49</v>
      </c>
      <c r="C1" t="s">
        <v>50</v>
      </c>
      <c r="D1" t="s">
        <v>51</v>
      </c>
    </row>
    <row r="2" spans="1:4">
      <c r="A2" t="str">
        <f>'Sheet1 (2)'!E11</f>
        <v>CPMK091</v>
      </c>
      <c r="B2">
        <f>COUNTIF('Sheet1 (2)'!M14:M50,"LULUS")</f>
        <v>33</v>
      </c>
      <c r="C2">
        <f>COUNTIF('Sheet1 (2)'!M14:M50,"TIDAK LULUS")</f>
        <v>4</v>
      </c>
      <c r="D2" s="1">
        <f>SUM(B2:C2)</f>
        <v>37</v>
      </c>
    </row>
    <row r="3" spans="1:4">
      <c r="A3" t="str">
        <f>'Sheet1 (2)'!N11</f>
        <v>CPMK092</v>
      </c>
      <c r="B3">
        <f>COUNTIF('Sheet1 (2)'!V14:V50,"LULUS")</f>
        <v>32</v>
      </c>
      <c r="C3">
        <f>COUNTIF('Sheet1 (2)'!V14:V50,"TIDAK LULUS")</f>
        <v>5</v>
      </c>
      <c r="D3" s="1">
        <f>SUM(B3:C3)</f>
        <v>37</v>
      </c>
    </row>
    <row r="4" spans="1:4">
      <c r="A4" s="84"/>
      <c r="B4" s="84"/>
      <c r="C4" s="84"/>
      <c r="D4" s="1"/>
    </row>
  </sheetData>
  <mergeCells count="1">
    <mergeCell ref="A4:C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Dita Danianti</dc:creator>
  <cp:lastModifiedBy>dad.heksa@gmail.com</cp:lastModifiedBy>
  <cp:lastPrinted>2025-02-17T02:07:07Z</cp:lastPrinted>
  <dcterms:created xsi:type="dcterms:W3CDTF">2023-02-01T01:10:00Z</dcterms:created>
  <dcterms:modified xsi:type="dcterms:W3CDTF">2025-02-17T02:07:14Z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25FB099E8CC14AEA8FF580D07596872E_13</vt:lpwstr>
  </property>
  <property fmtid="{D5CDD505-2E9C-101B-9397-08002B2CF9AE}" pid="3" name="KSOProductBuildVer">
    <vt:lpwstr>1033-12.2.0.13431</vt:lpwstr>
  </property>
  <property fmtid="{D5CDD505-2E9C-101B-9397-08002B2CF9AE}" pid="4" name="KSOReadingLayout">
    <vt:bool>true</vt:bool>
  </property>
</Properties>
</file>